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หมวด 1\"/>
    </mc:Choice>
  </mc:AlternateContent>
  <xr:revisionPtr revIDLastSave="0" documentId="8_{5A154CC1-4C9F-45C0-B705-BF309EB8DF63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สรุปการคำนวณ ปี 2568" sheetId="1" r:id="rId1"/>
    <sheet name="CH4จาก Septic tank 2568" sheetId="4" r:id="rId2"/>
    <sheet name="CH4จากบ่อบำบัดไม่เติมอากาศ 2568" sheetId="5" r:id="rId3"/>
    <sheet name="สรุปการคำนวณ ปี 2567" sheetId="8" r:id="rId4"/>
    <sheet name="CH4จาก Septic tank 2567" sheetId="9" r:id="rId5"/>
    <sheet name="CH4จากบ่อบำบัดไม่เติมอากาศ 2567" sheetId="10" r:id="rId6"/>
    <sheet name="EF TGO AR5" sheetId="6" r:id="rId7"/>
  </sheets>
  <externalReferences>
    <externalReference r:id="rId8"/>
    <externalReference r:id="rId9"/>
    <externalReference r:id="rId10"/>
    <externalReference r:id="rId11"/>
  </externalReferences>
  <definedNames>
    <definedName name="\0" localSheetId="6">#REF!</definedName>
    <definedName name="\0" localSheetId="3">#REF!</definedName>
    <definedName name="\0">#REF!</definedName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g" localSheetId="6">#REF!</definedName>
    <definedName name="\g">#REF!</definedName>
    <definedName name="\h" localSheetId="6">#REF!</definedName>
    <definedName name="\h">#REF!</definedName>
    <definedName name="\i" localSheetId="6">#REF!</definedName>
    <definedName name="\i">#REF!</definedName>
    <definedName name="\j" localSheetId="6">#REF!</definedName>
    <definedName name="\j">#REF!</definedName>
    <definedName name="\p" localSheetId="6">#REF!</definedName>
    <definedName name="\p">#REF!</definedName>
    <definedName name="\s" localSheetId="6">#REF!</definedName>
    <definedName name="\s">#REF!</definedName>
    <definedName name="\x" localSheetId="6">#REF!</definedName>
    <definedName name="\x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6">#REF!</definedName>
    <definedName name="A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6">#REF!</definedName>
    <definedName name="BTU_16">#REF!</definedName>
    <definedName name="BTU_17" localSheetId="6">#REF!</definedName>
    <definedName name="BTU_17">#REF!</definedName>
    <definedName name="BTU_18" localSheetId="6">#REF!</definedName>
    <definedName name="BTU_18">#REF!</definedName>
    <definedName name="BTU_19" localSheetId="6">#REF!</definedName>
    <definedName name="BTU_19">#REF!</definedName>
    <definedName name="BTU_20" localSheetId="6">#REF!</definedName>
    <definedName name="BTU_20">#REF!</definedName>
    <definedName name="BTU_21" localSheetId="6">#REF!</definedName>
    <definedName name="BTU_21">#REF!</definedName>
    <definedName name="BTU_22" localSheetId="6">#REF!</definedName>
    <definedName name="BTU_22">#REF!</definedName>
    <definedName name="BTU_23" localSheetId="6">#REF!</definedName>
    <definedName name="BTU_23">#REF!</definedName>
    <definedName name="BTU_24" localSheetId="6">#REF!</definedName>
    <definedName name="BTU_24">#REF!</definedName>
    <definedName name="BTU_25" localSheetId="6">#REF!</definedName>
    <definedName name="BTU_25">#REF!</definedName>
    <definedName name="BTU_26" localSheetId="6">#REF!</definedName>
    <definedName name="BTU_26">#REF!</definedName>
    <definedName name="C_" localSheetId="6">#REF!</definedName>
    <definedName name="C_">#REF!</definedName>
    <definedName name="Cal_16" localSheetId="6">#REF!</definedName>
    <definedName name="Cal_16">#REF!</definedName>
    <definedName name="Cal_17" localSheetId="6">#REF!</definedName>
    <definedName name="Cal_17">#REF!</definedName>
    <definedName name="Cal_18" localSheetId="6">#REF!</definedName>
    <definedName name="Cal_18">#REF!</definedName>
    <definedName name="Cal_19" localSheetId="6">#REF!</definedName>
    <definedName name="Cal_19">#REF!</definedName>
    <definedName name="Cal_20" localSheetId="6">#REF!</definedName>
    <definedName name="Cal_20">#REF!</definedName>
    <definedName name="Cal_21" localSheetId="6">#REF!</definedName>
    <definedName name="Cal_21">#REF!</definedName>
    <definedName name="Cal_22" localSheetId="6">#REF!</definedName>
    <definedName name="Cal_22">#REF!</definedName>
    <definedName name="Cal_23" localSheetId="6">#REF!</definedName>
    <definedName name="Cal_23">#REF!</definedName>
    <definedName name="Cal_24" localSheetId="6">#REF!</definedName>
    <definedName name="Cal_24">#REF!</definedName>
    <definedName name="Cal_25" localSheetId="6">#REF!</definedName>
    <definedName name="Cal_25">#REF!</definedName>
    <definedName name="Cal_26" localSheetId="6">#REF!</definedName>
    <definedName name="Cal_26">#REF!</definedName>
    <definedName name="CAT" localSheetId="6">#REF!</definedName>
    <definedName name="CAT">#REF!</definedName>
    <definedName name="D" localSheetId="6">#REF!</definedName>
    <definedName name="D">#REF!</definedName>
    <definedName name="DOG" localSheetId="6">#REF!</definedName>
    <definedName name="DOG">#REF!</definedName>
    <definedName name="E" localSheetId="6">#REF!</definedName>
    <definedName name="E">#REF!</definedName>
    <definedName name="Ein" localSheetId="6">#REF!</definedName>
    <definedName name="Ein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6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6">#REF!</definedName>
    <definedName name="Fuel_16">#REF!</definedName>
    <definedName name="Fuel_17" localSheetId="6">#REF!</definedName>
    <definedName name="Fuel_17">#REF!</definedName>
    <definedName name="Fuel_18" localSheetId="6">#REF!</definedName>
    <definedName name="Fuel_18">#REF!</definedName>
    <definedName name="Fuel_19" localSheetId="6">#REF!</definedName>
    <definedName name="Fuel_19">#REF!</definedName>
    <definedName name="Fuel_20" localSheetId="6">#REF!</definedName>
    <definedName name="Fuel_20">#REF!</definedName>
    <definedName name="Fuel_21" localSheetId="6">#REF!</definedName>
    <definedName name="Fuel_21">#REF!</definedName>
    <definedName name="Fuel_22" localSheetId="6">#REF!</definedName>
    <definedName name="Fuel_22">#REF!</definedName>
    <definedName name="Fuel_23" localSheetId="6">#REF!</definedName>
    <definedName name="Fuel_23">#REF!</definedName>
    <definedName name="Fuel_24" localSheetId="6">#REF!</definedName>
    <definedName name="Fuel_24">#REF!</definedName>
    <definedName name="Fuel_25" localSheetId="6">#REF!</definedName>
    <definedName name="Fuel_25">#REF!</definedName>
    <definedName name="Fuel_26" localSheetId="6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6">#REF!</definedName>
    <definedName name="Fuel_i_16">#REF!</definedName>
    <definedName name="Fuel_i_17" localSheetId="6">#REF!</definedName>
    <definedName name="Fuel_i_17">#REF!</definedName>
    <definedName name="Fuel_i_18" localSheetId="6">#REF!</definedName>
    <definedName name="Fuel_i_18">#REF!</definedName>
    <definedName name="Fuel_i_19" localSheetId="6">#REF!</definedName>
    <definedName name="Fuel_i_19">#REF!</definedName>
    <definedName name="Fuel_i_20" localSheetId="6">#REF!</definedName>
    <definedName name="Fuel_i_20">#REF!</definedName>
    <definedName name="Fuel_i_21" localSheetId="6">#REF!</definedName>
    <definedName name="Fuel_i_21">#REF!</definedName>
    <definedName name="Fuel_i_22" localSheetId="6">#REF!</definedName>
    <definedName name="Fuel_i_22">#REF!</definedName>
    <definedName name="Fuel_i_23" localSheetId="6">#REF!</definedName>
    <definedName name="Fuel_i_23">#REF!</definedName>
    <definedName name="Fuel_i_24" localSheetId="6">#REF!</definedName>
    <definedName name="Fuel_i_24">#REF!</definedName>
    <definedName name="Fuel_i_25" localSheetId="6">#REF!</definedName>
    <definedName name="Fuel_i_25">#REF!</definedName>
    <definedName name="Fuel_i_26" localSheetId="6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6">#REF!</definedName>
    <definedName name="Fuel_in">#REF!</definedName>
    <definedName name="FuelEnergy" localSheetId="6">#REF!</definedName>
    <definedName name="FuelEnergy">#REF!</definedName>
    <definedName name="G" localSheetId="6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6">#REF!</definedName>
    <definedName name="Gross_16">#REF!</definedName>
    <definedName name="Gross_17" localSheetId="6">#REF!</definedName>
    <definedName name="Gross_17">#REF!</definedName>
    <definedName name="Gross_18" localSheetId="6">#REF!</definedName>
    <definedName name="Gross_18">#REF!</definedName>
    <definedName name="Gross_19" localSheetId="6">#REF!</definedName>
    <definedName name="Gross_19">#REF!</definedName>
    <definedName name="Gross_20" localSheetId="6">#REF!</definedName>
    <definedName name="Gross_20">#REF!</definedName>
    <definedName name="Gross_21" localSheetId="6">#REF!</definedName>
    <definedName name="Gross_21">#REF!</definedName>
    <definedName name="Gross_22" localSheetId="6">#REF!</definedName>
    <definedName name="Gross_22">#REF!</definedName>
    <definedName name="Gross_23" localSheetId="6">#REF!</definedName>
    <definedName name="Gross_23">#REF!</definedName>
    <definedName name="Gross_24" localSheetId="6">#REF!</definedName>
    <definedName name="Gross_24">#REF!</definedName>
    <definedName name="Gross_25" localSheetId="6">#REF!</definedName>
    <definedName name="Gross_25">#REF!</definedName>
    <definedName name="Gross_26" localSheetId="6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6">#REF!</definedName>
    <definedName name="H">#REF!</definedName>
    <definedName name="HEAD" localSheetId="6">#REF!</definedName>
    <definedName name="HEAD">#REF!</definedName>
    <definedName name="I" localSheetId="6">#REF!</definedName>
    <definedName name="I">#REF!</definedName>
    <definedName name="J" localSheetId="6">#REF!</definedName>
    <definedName name="J">#REF!</definedName>
    <definedName name="J._16" localSheetId="6">#REF!</definedName>
    <definedName name="J._16">#REF!</definedName>
    <definedName name="J._17" localSheetId="6">#REF!</definedName>
    <definedName name="J._17">#REF!</definedName>
    <definedName name="J._18" localSheetId="6">#REF!</definedName>
    <definedName name="J._18">#REF!</definedName>
    <definedName name="J._19" localSheetId="6">#REF!</definedName>
    <definedName name="J._19">#REF!</definedName>
    <definedName name="J._20" localSheetId="6">#REF!</definedName>
    <definedName name="J._20">#REF!</definedName>
    <definedName name="J._21" localSheetId="6">#REF!</definedName>
    <definedName name="J._21">#REF!</definedName>
    <definedName name="J._22" localSheetId="6">#REF!</definedName>
    <definedName name="J._22">#REF!</definedName>
    <definedName name="J._23" localSheetId="6">#REF!</definedName>
    <definedName name="J._23">#REF!</definedName>
    <definedName name="J._24" localSheetId="6">#REF!</definedName>
    <definedName name="J._24">#REF!</definedName>
    <definedName name="J._25" localSheetId="6">#REF!</definedName>
    <definedName name="J._25">#REF!</definedName>
    <definedName name="J._26" localSheetId="6">#REF!</definedName>
    <definedName name="J._26">#REF!</definedName>
    <definedName name="kJ" localSheetId="6">#REF!</definedName>
    <definedName name="kJ">#REF!</definedName>
    <definedName name="LHV" localSheetId="6">#REF!</definedName>
    <definedName name="LHV">#REF!</definedName>
    <definedName name="M" localSheetId="6">#REF!</definedName>
    <definedName name="M">#REF!</definedName>
    <definedName name="MONTHL1" localSheetId="6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6">#REF!</definedName>
    <definedName name="Net_16">#REF!</definedName>
    <definedName name="Net_17" localSheetId="6">#REF!</definedName>
    <definedName name="Net_17">#REF!</definedName>
    <definedName name="Net_18" localSheetId="6">#REF!</definedName>
    <definedName name="Net_18">#REF!</definedName>
    <definedName name="Net_19" localSheetId="6">#REF!</definedName>
    <definedName name="Net_19">#REF!</definedName>
    <definedName name="Net_20" localSheetId="6">#REF!</definedName>
    <definedName name="Net_20">#REF!</definedName>
    <definedName name="Net_21" localSheetId="6">#REF!</definedName>
    <definedName name="Net_21">#REF!</definedName>
    <definedName name="Net_22" localSheetId="6">#REF!</definedName>
    <definedName name="Net_22">#REF!</definedName>
    <definedName name="Net_23" localSheetId="6">#REF!</definedName>
    <definedName name="Net_23">#REF!</definedName>
    <definedName name="Net_24" localSheetId="6">#REF!</definedName>
    <definedName name="Net_24">#REF!</definedName>
    <definedName name="Net_25" localSheetId="6">#REF!</definedName>
    <definedName name="Net_25">#REF!</definedName>
    <definedName name="Net_26" localSheetId="6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6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6">#REF!</definedName>
    <definedName name="Power_16">#REF!</definedName>
    <definedName name="Power_17" localSheetId="6">#REF!</definedName>
    <definedName name="Power_17">#REF!</definedName>
    <definedName name="Power_18" localSheetId="6">#REF!</definedName>
    <definedName name="Power_18">#REF!</definedName>
    <definedName name="Power_19" localSheetId="6">#REF!</definedName>
    <definedName name="Power_19">#REF!</definedName>
    <definedName name="Power_20" localSheetId="6">#REF!</definedName>
    <definedName name="Power_20">#REF!</definedName>
    <definedName name="Power_21" localSheetId="6">#REF!</definedName>
    <definedName name="Power_21">#REF!</definedName>
    <definedName name="Power_22" localSheetId="6">#REF!</definedName>
    <definedName name="Power_22">#REF!</definedName>
    <definedName name="Power_23" localSheetId="6">#REF!</definedName>
    <definedName name="Power_23">#REF!</definedName>
    <definedName name="Power_24" localSheetId="6">#REF!</definedName>
    <definedName name="Power_24">#REF!</definedName>
    <definedName name="Power_25" localSheetId="6">#REF!</definedName>
    <definedName name="Power_25">#REF!</definedName>
    <definedName name="Power_26" localSheetId="6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6">#REF!</definedName>
    <definedName name="Power_i_16">#REF!</definedName>
    <definedName name="Power_i_17" localSheetId="6">#REF!</definedName>
    <definedName name="Power_i_17">#REF!</definedName>
    <definedName name="Power_i_18" localSheetId="6">#REF!</definedName>
    <definedName name="Power_i_18">#REF!</definedName>
    <definedName name="Power_i_19" localSheetId="6">#REF!</definedName>
    <definedName name="Power_i_19">#REF!</definedName>
    <definedName name="Power_i_20" localSheetId="6">#REF!</definedName>
    <definedName name="Power_i_20">#REF!</definedName>
    <definedName name="Power_i_21" localSheetId="6">#REF!</definedName>
    <definedName name="Power_i_21">#REF!</definedName>
    <definedName name="Power_i_22" localSheetId="6">#REF!</definedName>
    <definedName name="Power_i_22">#REF!</definedName>
    <definedName name="Power_i_23" localSheetId="6">#REF!</definedName>
    <definedName name="Power_i_23">#REF!</definedName>
    <definedName name="Power_i_24" localSheetId="6">#REF!</definedName>
    <definedName name="Power_i_24">#REF!</definedName>
    <definedName name="Power_i_25" localSheetId="6">#REF!</definedName>
    <definedName name="Power_i_25">#REF!</definedName>
    <definedName name="Power_i_26" localSheetId="6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6">#REF!</definedName>
    <definedName name="Power_o_16">#REF!</definedName>
    <definedName name="Power_o_17" localSheetId="6">#REF!</definedName>
    <definedName name="Power_o_17">#REF!</definedName>
    <definedName name="Power_o_18" localSheetId="6">#REF!</definedName>
    <definedName name="Power_o_18">#REF!</definedName>
    <definedName name="Power_o_19" localSheetId="6">#REF!</definedName>
    <definedName name="Power_o_19">#REF!</definedName>
    <definedName name="Power_o_20" localSheetId="6">#REF!</definedName>
    <definedName name="Power_o_20">#REF!</definedName>
    <definedName name="Power_o_21" localSheetId="6">#REF!</definedName>
    <definedName name="Power_o_21">#REF!</definedName>
    <definedName name="Power_o_22" localSheetId="6">#REF!</definedName>
    <definedName name="Power_o_22">#REF!</definedName>
    <definedName name="Power_o_23" localSheetId="6">#REF!</definedName>
    <definedName name="Power_o_23">#REF!</definedName>
    <definedName name="Power_o_24" localSheetId="6">#REF!</definedName>
    <definedName name="Power_o_24">#REF!</definedName>
    <definedName name="Power_o_25" localSheetId="6">#REF!</definedName>
    <definedName name="Power_o_25">#REF!</definedName>
    <definedName name="Power_o_26" localSheetId="6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2567'!$A$1:$AE$67</definedName>
    <definedName name="_xlnm.Print_Area" localSheetId="0">'สรุปการคำนวณ ปี 2568'!$A$1:$AE$169</definedName>
    <definedName name="Print_Area_MI" localSheetId="6">#REF!</definedName>
    <definedName name="Print_Area_MI">#REF!</definedName>
    <definedName name="Serv" localSheetId="6">#REF!</definedName>
    <definedName name="Serv">#REF!</definedName>
    <definedName name="Servc" localSheetId="6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6">#REF!</definedName>
    <definedName name="Service_16">#REF!</definedName>
    <definedName name="Service_17" localSheetId="6">#REF!</definedName>
    <definedName name="Service_17">#REF!</definedName>
    <definedName name="Service_18" localSheetId="6">#REF!</definedName>
    <definedName name="Service_18">#REF!</definedName>
    <definedName name="Service_19" localSheetId="6">#REF!</definedName>
    <definedName name="Service_19">#REF!</definedName>
    <definedName name="Service_20" localSheetId="6">#REF!</definedName>
    <definedName name="Service_20">#REF!</definedName>
    <definedName name="Service_21" localSheetId="6">#REF!</definedName>
    <definedName name="Service_21">#REF!</definedName>
    <definedName name="Service_22" localSheetId="6">#REF!</definedName>
    <definedName name="Service_22">#REF!</definedName>
    <definedName name="Service_23" localSheetId="6">#REF!</definedName>
    <definedName name="Service_23">#REF!</definedName>
    <definedName name="Service_24" localSheetId="6">#REF!</definedName>
    <definedName name="Service_24">#REF!</definedName>
    <definedName name="Service_25" localSheetId="6">#REF!</definedName>
    <definedName name="Service_25">#REF!</definedName>
    <definedName name="Service_26" localSheetId="6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6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6">#REF!</definedName>
    <definedName name="Thermal_16">#REF!</definedName>
    <definedName name="Thermal_17" localSheetId="6">#REF!</definedName>
    <definedName name="Thermal_17">#REF!</definedName>
    <definedName name="Thermal_18" localSheetId="6">#REF!</definedName>
    <definedName name="Thermal_18">#REF!</definedName>
    <definedName name="Thermal_19" localSheetId="6">#REF!</definedName>
    <definedName name="Thermal_19">#REF!</definedName>
    <definedName name="Thermal_20" localSheetId="6">#REF!</definedName>
    <definedName name="Thermal_20">#REF!</definedName>
    <definedName name="Thermal_21" localSheetId="6">#REF!</definedName>
    <definedName name="Thermal_21">#REF!</definedName>
    <definedName name="Thermal_22" localSheetId="6">#REF!</definedName>
    <definedName name="Thermal_22">#REF!</definedName>
    <definedName name="Thermal_23" localSheetId="6">#REF!</definedName>
    <definedName name="Thermal_23">#REF!</definedName>
    <definedName name="Thermal_24" localSheetId="6">#REF!</definedName>
    <definedName name="Thermal_24">#REF!</definedName>
    <definedName name="Thermal_25" localSheetId="6">#REF!</definedName>
    <definedName name="Thermal_25">#REF!</definedName>
    <definedName name="Thermal_26" localSheetId="6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6">#REF!</definedName>
    <definedName name="Thermal_i_16">#REF!</definedName>
    <definedName name="Thermal_i_17" localSheetId="6">#REF!</definedName>
    <definedName name="Thermal_i_17">#REF!</definedName>
    <definedName name="Thermal_i_18" localSheetId="6">#REF!</definedName>
    <definedName name="Thermal_i_18">#REF!</definedName>
    <definedName name="Thermal_i_19" localSheetId="6">#REF!</definedName>
    <definedName name="Thermal_i_19">#REF!</definedName>
    <definedName name="Thermal_i_20" localSheetId="6">#REF!</definedName>
    <definedName name="Thermal_i_20">#REF!</definedName>
    <definedName name="Thermal_i_21" localSheetId="6">#REF!</definedName>
    <definedName name="Thermal_i_21">#REF!</definedName>
    <definedName name="Thermal_i_22" localSheetId="6">#REF!</definedName>
    <definedName name="Thermal_i_22">#REF!</definedName>
    <definedName name="Thermal_i_23" localSheetId="6">#REF!</definedName>
    <definedName name="Thermal_i_23">#REF!</definedName>
    <definedName name="Thermal_i_24" localSheetId="6">#REF!</definedName>
    <definedName name="Thermal_i_24">#REF!</definedName>
    <definedName name="Thermal_i_25" localSheetId="6">#REF!</definedName>
    <definedName name="Thermal_i_25">#REF!</definedName>
    <definedName name="Thermal_i_26" localSheetId="6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6">#REF!</definedName>
    <definedName name="Thermal_o_16">#REF!</definedName>
    <definedName name="Thermal_o_17" localSheetId="6">#REF!</definedName>
    <definedName name="Thermal_o_17">#REF!</definedName>
    <definedName name="Thermal_o_18" localSheetId="6">#REF!</definedName>
    <definedName name="Thermal_o_18">#REF!</definedName>
    <definedName name="Thermal_o_19" localSheetId="6">#REF!</definedName>
    <definedName name="Thermal_o_19">#REF!</definedName>
    <definedName name="Thermal_o_20" localSheetId="6">#REF!</definedName>
    <definedName name="Thermal_o_20">#REF!</definedName>
    <definedName name="Thermal_o_21" localSheetId="6">#REF!</definedName>
    <definedName name="Thermal_o_21">#REF!</definedName>
    <definedName name="Thermal_o_22" localSheetId="6">#REF!</definedName>
    <definedName name="Thermal_o_22">#REF!</definedName>
    <definedName name="Thermal_o_23" localSheetId="6">#REF!</definedName>
    <definedName name="Thermal_o_23">#REF!</definedName>
    <definedName name="Thermal_o_24" localSheetId="6">#REF!</definedName>
    <definedName name="Thermal_o_24">#REF!</definedName>
    <definedName name="Thermal_o_25" localSheetId="6">#REF!</definedName>
    <definedName name="Thermal_o_25">#REF!</definedName>
    <definedName name="Thermal_o_26" localSheetId="6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6">#REF!</definedName>
    <definedName name="Tin">#REF!</definedName>
    <definedName name="Tout" localSheetId="6">#REF!</definedName>
    <definedName name="Tout">#REF!</definedName>
    <definedName name="X" localSheetId="6">#REF!</definedName>
    <definedName name="X">#REF!</definedName>
    <definedName name="Y" localSheetId="6">#REF!</definedName>
    <definedName name="Y">#REF!</definedName>
    <definedName name="Z" localSheetId="6">#REF!</definedName>
    <definedName name="Z">#REF!</definedName>
    <definedName name="Z_BORDER" localSheetId="6">#REF!</definedName>
    <definedName name="Z_BORDER">#REF!</definedName>
    <definedName name="โส_1">'[4]ก_ย_ _2_'!#REF!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</definedNames>
  <calcPr calcId="191029"/>
</workbook>
</file>

<file path=xl/calcChain.xml><?xml version="1.0" encoding="utf-8"?>
<calcChain xmlns="http://schemas.openxmlformats.org/spreadsheetml/2006/main">
  <c r="D70" i="1" l="1"/>
  <c r="O71" i="1" l="1"/>
  <c r="P71" i="1"/>
  <c r="D68" i="1"/>
  <c r="AB21" i="8" l="1"/>
  <c r="Z21" i="8"/>
  <c r="X21" i="8"/>
  <c r="V21" i="8"/>
  <c r="T21" i="8"/>
  <c r="R21" i="8"/>
  <c r="P21" i="8"/>
  <c r="N21" i="8"/>
  <c r="F16" i="8"/>
  <c r="E72" i="1" l="1"/>
  <c r="AC21" i="1"/>
  <c r="AA21" i="1"/>
  <c r="Y21" i="1"/>
  <c r="W21" i="1"/>
  <c r="U21" i="1"/>
  <c r="S21" i="1"/>
  <c r="Q21" i="1"/>
  <c r="O21" i="1"/>
  <c r="M21" i="1"/>
  <c r="K21" i="1"/>
  <c r="I21" i="1"/>
  <c r="G21" i="1"/>
  <c r="H8" i="1"/>
  <c r="Z96" i="1" l="1"/>
  <c r="Z97" i="1"/>
  <c r="Z98" i="1"/>
  <c r="Z99" i="1"/>
  <c r="Z100" i="1"/>
  <c r="Z101" i="1"/>
  <c r="Z102" i="1"/>
  <c r="Z103" i="1"/>
  <c r="Z104" i="1"/>
  <c r="Z105" i="1"/>
  <c r="Z109" i="1"/>
  <c r="Z111" i="1"/>
  <c r="X96" i="1"/>
  <c r="X97" i="1"/>
  <c r="X98" i="1"/>
  <c r="X99" i="1"/>
  <c r="X100" i="1"/>
  <c r="X101" i="1"/>
  <c r="X102" i="1"/>
  <c r="X103" i="1"/>
  <c r="X104" i="1"/>
  <c r="X105" i="1"/>
  <c r="X108" i="1"/>
  <c r="X109" i="1"/>
  <c r="X111" i="1"/>
  <c r="V96" i="1"/>
  <c r="V97" i="1"/>
  <c r="V98" i="1"/>
  <c r="V99" i="1"/>
  <c r="V100" i="1"/>
  <c r="V101" i="1"/>
  <c r="V102" i="1"/>
  <c r="V103" i="1"/>
  <c r="V104" i="1"/>
  <c r="V105" i="1"/>
  <c r="V109" i="1"/>
  <c r="V111" i="1"/>
  <c r="T96" i="1"/>
  <c r="T97" i="1"/>
  <c r="T98" i="1"/>
  <c r="T99" i="1"/>
  <c r="T100" i="1"/>
  <c r="T101" i="1"/>
  <c r="T102" i="1"/>
  <c r="T103" i="1"/>
  <c r="T104" i="1"/>
  <c r="T105" i="1"/>
  <c r="T109" i="1"/>
  <c r="T111" i="1"/>
  <c r="R96" i="1"/>
  <c r="R97" i="1"/>
  <c r="R98" i="1"/>
  <c r="R99" i="1"/>
  <c r="R100" i="1"/>
  <c r="R101" i="1"/>
  <c r="R102" i="1"/>
  <c r="R103" i="1"/>
  <c r="R104" i="1"/>
  <c r="R105" i="1"/>
  <c r="R107" i="1"/>
  <c r="R109" i="1"/>
  <c r="R111" i="1"/>
  <c r="P96" i="1"/>
  <c r="P97" i="1"/>
  <c r="P98" i="1"/>
  <c r="P99" i="1"/>
  <c r="P100" i="1"/>
  <c r="P101" i="1"/>
  <c r="P102" i="1"/>
  <c r="P103" i="1"/>
  <c r="P104" i="1"/>
  <c r="P105" i="1"/>
  <c r="P109" i="1"/>
  <c r="P111" i="1"/>
  <c r="N96" i="1"/>
  <c r="N97" i="1"/>
  <c r="N98" i="1"/>
  <c r="N99" i="1"/>
  <c r="N100" i="1"/>
  <c r="N101" i="1"/>
  <c r="N102" i="1"/>
  <c r="N103" i="1"/>
  <c r="N104" i="1"/>
  <c r="N105" i="1"/>
  <c r="N106" i="1"/>
  <c r="N109" i="1"/>
  <c r="N111" i="1"/>
  <c r="L96" i="1"/>
  <c r="L97" i="1"/>
  <c r="L98" i="1"/>
  <c r="L99" i="1"/>
  <c r="L100" i="1"/>
  <c r="L101" i="1"/>
  <c r="L102" i="1"/>
  <c r="L103" i="1"/>
  <c r="L104" i="1"/>
  <c r="L105" i="1"/>
  <c r="L109" i="1"/>
  <c r="L111" i="1"/>
  <c r="J96" i="1"/>
  <c r="J97" i="1"/>
  <c r="J98" i="1"/>
  <c r="J99" i="1"/>
  <c r="J100" i="1"/>
  <c r="J101" i="1"/>
  <c r="J102" i="1"/>
  <c r="J103" i="1"/>
  <c r="J104" i="1"/>
  <c r="J105" i="1"/>
  <c r="J107" i="1"/>
  <c r="J109" i="1"/>
  <c r="J110" i="1"/>
  <c r="J111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D96" i="1"/>
  <c r="AB96" i="1" s="1"/>
  <c r="D97" i="1"/>
  <c r="AB97" i="1" s="1"/>
  <c r="D99" i="1"/>
  <c r="AB99" i="1" s="1"/>
  <c r="D100" i="1"/>
  <c r="AB100" i="1" s="1"/>
  <c r="D101" i="1"/>
  <c r="AB101" i="1" s="1"/>
  <c r="D103" i="1"/>
  <c r="AB103" i="1" s="1"/>
  <c r="D104" i="1"/>
  <c r="AB104" i="1" s="1"/>
  <c r="D105" i="1"/>
  <c r="AB105" i="1" s="1"/>
  <c r="D108" i="1"/>
  <c r="D109" i="1"/>
  <c r="AB109" i="1" s="1"/>
  <c r="D111" i="1"/>
  <c r="AB111" i="1" s="1"/>
  <c r="D67" i="1"/>
  <c r="AB17" i="8"/>
  <c r="Z17" i="8"/>
  <c r="AA17" i="8" s="1"/>
  <c r="M56" i="8" s="1"/>
  <c r="X17" i="8"/>
  <c r="V17" i="8"/>
  <c r="W17" i="8" s="1"/>
  <c r="K56" i="8" s="1"/>
  <c r="T17" i="8"/>
  <c r="U17" i="8" s="1"/>
  <c r="J56" i="8" s="1"/>
  <c r="R17" i="8"/>
  <c r="P17" i="8"/>
  <c r="N17" i="8"/>
  <c r="O17" i="8" s="1"/>
  <c r="G56" i="8" s="1"/>
  <c r="L17" i="8"/>
  <c r="M17" i="8" s="1"/>
  <c r="F56" i="8" s="1"/>
  <c r="J17" i="8"/>
  <c r="K17" i="8" s="1"/>
  <c r="E56" i="8" s="1"/>
  <c r="H17" i="8"/>
  <c r="I17" i="8" s="1"/>
  <c r="D56" i="8" s="1"/>
  <c r="F17" i="8"/>
  <c r="AB16" i="8"/>
  <c r="AC16" i="8" s="1"/>
  <c r="N55" i="8" s="1"/>
  <c r="Z16" i="8"/>
  <c r="X16" i="8"/>
  <c r="V16" i="8"/>
  <c r="W16" i="8" s="1"/>
  <c r="K55" i="8" s="1"/>
  <c r="T16" i="8"/>
  <c r="U16" i="8" s="1"/>
  <c r="J55" i="8" s="1"/>
  <c r="R16" i="8"/>
  <c r="S16" i="8" s="1"/>
  <c r="I55" i="8" s="1"/>
  <c r="P16" i="8"/>
  <c r="N16" i="8"/>
  <c r="O16" i="8" s="1"/>
  <c r="G55" i="8" s="1"/>
  <c r="L16" i="8"/>
  <c r="M16" i="8" s="1"/>
  <c r="F55" i="8" s="1"/>
  <c r="J16" i="8"/>
  <c r="K16" i="8" s="1"/>
  <c r="E55" i="8" s="1"/>
  <c r="H16" i="8"/>
  <c r="I16" i="8" s="1"/>
  <c r="D55" i="8" s="1"/>
  <c r="G13" i="10"/>
  <c r="M12" i="10"/>
  <c r="M13" i="10" s="1"/>
  <c r="L12" i="10"/>
  <c r="L13" i="10" s="1"/>
  <c r="G12" i="10"/>
  <c r="E12" i="10"/>
  <c r="E13" i="10" s="1"/>
  <c r="D12" i="10"/>
  <c r="D13" i="10" s="1"/>
  <c r="O4" i="10"/>
  <c r="N12" i="10" s="1"/>
  <c r="N13" i="10" s="1"/>
  <c r="N4" i="10"/>
  <c r="M4" i="10"/>
  <c r="L4" i="10"/>
  <c r="K12" i="10" s="1"/>
  <c r="K13" i="10" s="1"/>
  <c r="K4" i="10"/>
  <c r="J12" i="10" s="1"/>
  <c r="J13" i="10" s="1"/>
  <c r="J4" i="10"/>
  <c r="I12" i="10" s="1"/>
  <c r="I13" i="10" s="1"/>
  <c r="I4" i="10"/>
  <c r="H12" i="10" s="1"/>
  <c r="H13" i="10" s="1"/>
  <c r="H4" i="10"/>
  <c r="G4" i="10"/>
  <c r="F12" i="10" s="1"/>
  <c r="F13" i="10" s="1"/>
  <c r="F4" i="10"/>
  <c r="E4" i="10"/>
  <c r="D4" i="10"/>
  <c r="C12" i="10" s="1"/>
  <c r="C13" i="10" s="1"/>
  <c r="C4" i="10"/>
  <c r="B12" i="10" s="1"/>
  <c r="B13" i="10" s="1"/>
  <c r="I23" i="9"/>
  <c r="M4" i="9"/>
  <c r="L4" i="9"/>
  <c r="E4" i="9"/>
  <c r="D4" i="9"/>
  <c r="O3" i="9"/>
  <c r="G23" i="9" s="1"/>
  <c r="Q2" i="9"/>
  <c r="K4" i="9" s="1"/>
  <c r="O2" i="9"/>
  <c r="J23" i="9" s="1"/>
  <c r="P50" i="8"/>
  <c r="P52" i="8"/>
  <c r="P53" i="8"/>
  <c r="P54" i="8"/>
  <c r="P57" i="8"/>
  <c r="P58" i="8"/>
  <c r="P62" i="8"/>
  <c r="P64" i="8"/>
  <c r="O50" i="8"/>
  <c r="O52" i="8"/>
  <c r="O53" i="8"/>
  <c r="O54" i="8"/>
  <c r="O57" i="8"/>
  <c r="O58" i="8"/>
  <c r="O62" i="8"/>
  <c r="O64" i="8"/>
  <c r="J52" i="8"/>
  <c r="K52" i="8"/>
  <c r="L52" i="8"/>
  <c r="M52" i="8"/>
  <c r="N52" i="8"/>
  <c r="J53" i="8"/>
  <c r="K53" i="8"/>
  <c r="L53" i="8"/>
  <c r="M53" i="8"/>
  <c r="N53" i="8"/>
  <c r="J54" i="8"/>
  <c r="K54" i="8"/>
  <c r="L54" i="8"/>
  <c r="M54" i="8"/>
  <c r="N54" i="8"/>
  <c r="J57" i="8"/>
  <c r="K57" i="8"/>
  <c r="L57" i="8"/>
  <c r="M57" i="8"/>
  <c r="N57" i="8"/>
  <c r="J58" i="8"/>
  <c r="K58" i="8"/>
  <c r="L58" i="8"/>
  <c r="M58" i="8"/>
  <c r="N58" i="8"/>
  <c r="J59" i="8"/>
  <c r="R106" i="1" s="1"/>
  <c r="K59" i="8"/>
  <c r="T106" i="1" s="1"/>
  <c r="L59" i="8"/>
  <c r="V106" i="1" s="1"/>
  <c r="J60" i="8"/>
  <c r="K60" i="8"/>
  <c r="T107" i="1" s="1"/>
  <c r="L60" i="8"/>
  <c r="V107" i="1" s="1"/>
  <c r="M60" i="8"/>
  <c r="X107" i="1" s="1"/>
  <c r="N60" i="8"/>
  <c r="Z107" i="1" s="1"/>
  <c r="M61" i="8"/>
  <c r="J62" i="8"/>
  <c r="K62" i="8"/>
  <c r="L62" i="8"/>
  <c r="M62" i="8"/>
  <c r="N62" i="8"/>
  <c r="J63" i="8"/>
  <c r="R110" i="1" s="1"/>
  <c r="J64" i="8"/>
  <c r="K64" i="8"/>
  <c r="L64" i="8"/>
  <c r="M64" i="8"/>
  <c r="N64" i="8"/>
  <c r="N51" i="8"/>
  <c r="N50" i="8"/>
  <c r="N49" i="8"/>
  <c r="M51" i="8"/>
  <c r="M50" i="8"/>
  <c r="M49" i="8"/>
  <c r="L51" i="8"/>
  <c r="L50" i="8"/>
  <c r="L49" i="8"/>
  <c r="K51" i="8"/>
  <c r="K50" i="8"/>
  <c r="K49" i="8"/>
  <c r="J51" i="8"/>
  <c r="J50" i="8"/>
  <c r="J49" i="8"/>
  <c r="I52" i="8"/>
  <c r="I53" i="8"/>
  <c r="I54" i="8"/>
  <c r="I57" i="8"/>
  <c r="I58" i="8"/>
  <c r="I62" i="8"/>
  <c r="I63" i="8"/>
  <c r="P110" i="1" s="1"/>
  <c r="I64" i="8"/>
  <c r="I51" i="8"/>
  <c r="I50" i="8"/>
  <c r="I49" i="8"/>
  <c r="H52" i="8"/>
  <c r="H53" i="8"/>
  <c r="H54" i="8"/>
  <c r="H57" i="8"/>
  <c r="H58" i="8"/>
  <c r="H59" i="8"/>
  <c r="H62" i="8"/>
  <c r="H64" i="8"/>
  <c r="H51" i="8"/>
  <c r="H50" i="8"/>
  <c r="H49" i="8"/>
  <c r="G53" i="8"/>
  <c r="G54" i="8"/>
  <c r="G57" i="8"/>
  <c r="G58" i="8"/>
  <c r="G60" i="8"/>
  <c r="L107" i="1" s="1"/>
  <c r="G61" i="8"/>
  <c r="L108" i="1" s="1"/>
  <c r="G62" i="8"/>
  <c r="G64" i="8"/>
  <c r="G52" i="8"/>
  <c r="G51" i="8"/>
  <c r="G50" i="8"/>
  <c r="G49" i="8"/>
  <c r="F52" i="8"/>
  <c r="F53" i="8"/>
  <c r="F54" i="8"/>
  <c r="F57" i="8"/>
  <c r="F58" i="8"/>
  <c r="F60" i="8"/>
  <c r="F62" i="8"/>
  <c r="F63" i="8"/>
  <c r="F64" i="8"/>
  <c r="E52" i="8"/>
  <c r="E53" i="8"/>
  <c r="E54" i="8"/>
  <c r="E57" i="8"/>
  <c r="E58" i="8"/>
  <c r="E60" i="8"/>
  <c r="E61" i="8"/>
  <c r="E62" i="8"/>
  <c r="E63" i="8"/>
  <c r="E64" i="8"/>
  <c r="F51" i="8"/>
  <c r="F50" i="8"/>
  <c r="F49" i="8"/>
  <c r="E51" i="8"/>
  <c r="E50" i="8"/>
  <c r="E49" i="8"/>
  <c r="D52" i="8"/>
  <c r="D53" i="8"/>
  <c r="D54" i="8"/>
  <c r="D57" i="8"/>
  <c r="D58" i="8"/>
  <c r="D59" i="8"/>
  <c r="D60" i="8"/>
  <c r="D61" i="8"/>
  <c r="F108" i="1" s="1"/>
  <c r="D62" i="8"/>
  <c r="D63" i="8"/>
  <c r="D64" i="8"/>
  <c r="D51" i="8"/>
  <c r="D50" i="8"/>
  <c r="D49" i="8"/>
  <c r="C62" i="8"/>
  <c r="C64" i="8"/>
  <c r="G21" i="8"/>
  <c r="C60" i="8" s="1"/>
  <c r="D107" i="1" s="1"/>
  <c r="G22" i="8"/>
  <c r="C61" i="8" s="1"/>
  <c r="G23" i="8"/>
  <c r="G24" i="8"/>
  <c r="C63" i="8" s="1"/>
  <c r="D110" i="1" s="1"/>
  <c r="G25" i="8"/>
  <c r="C57" i="8"/>
  <c r="C58" i="8"/>
  <c r="C52" i="8"/>
  <c r="C53" i="8"/>
  <c r="C54" i="8"/>
  <c r="C50" i="8"/>
  <c r="P65" i="8"/>
  <c r="O65" i="8"/>
  <c r="P67" i="1" s="1"/>
  <c r="D58" i="1"/>
  <c r="E104" i="1" s="1"/>
  <c r="P66" i="1"/>
  <c r="Q66" i="1"/>
  <c r="AC25" i="8"/>
  <c r="AA25" i="8"/>
  <c r="Y25" i="8"/>
  <c r="W25" i="8"/>
  <c r="U25" i="8"/>
  <c r="S25" i="8"/>
  <c r="Q25" i="8"/>
  <c r="O25" i="8"/>
  <c r="M25" i="8"/>
  <c r="K25" i="8"/>
  <c r="I25" i="8"/>
  <c r="AC24" i="8"/>
  <c r="N63" i="8" s="1"/>
  <c r="Z110" i="1" s="1"/>
  <c r="AA24" i="8"/>
  <c r="M63" i="8" s="1"/>
  <c r="X110" i="1" s="1"/>
  <c r="Y24" i="8"/>
  <c r="L63" i="8" s="1"/>
  <c r="V110" i="1" s="1"/>
  <c r="W24" i="8"/>
  <c r="K63" i="8" s="1"/>
  <c r="T110" i="1" s="1"/>
  <c r="U24" i="8"/>
  <c r="S24" i="8"/>
  <c r="Q24" i="8"/>
  <c r="H63" i="8" s="1"/>
  <c r="N110" i="1" s="1"/>
  <c r="O24" i="8"/>
  <c r="G63" i="8" s="1"/>
  <c r="L110" i="1" s="1"/>
  <c r="M24" i="8"/>
  <c r="K24" i="8"/>
  <c r="I24" i="8"/>
  <c r="AC23" i="8"/>
  <c r="AA23" i="8"/>
  <c r="Y23" i="8"/>
  <c r="W23" i="8"/>
  <c r="U23" i="8"/>
  <c r="S23" i="8"/>
  <c r="Q23" i="8"/>
  <c r="O23" i="8"/>
  <c r="M23" i="8"/>
  <c r="K23" i="8"/>
  <c r="I23" i="8"/>
  <c r="AC22" i="8"/>
  <c r="N61" i="8" s="1"/>
  <c r="Z108" i="1" s="1"/>
  <c r="AA22" i="8"/>
  <c r="Y22" i="8"/>
  <c r="L61" i="8" s="1"/>
  <c r="V108" i="1" s="1"/>
  <c r="W22" i="8"/>
  <c r="K61" i="8" s="1"/>
  <c r="T108" i="1" s="1"/>
  <c r="U22" i="8"/>
  <c r="J61" i="8" s="1"/>
  <c r="R108" i="1" s="1"/>
  <c r="S22" i="8"/>
  <c r="I61" i="8" s="1"/>
  <c r="P108" i="1" s="1"/>
  <c r="Q22" i="8"/>
  <c r="H61" i="8" s="1"/>
  <c r="N108" i="1" s="1"/>
  <c r="O22" i="8"/>
  <c r="M22" i="8"/>
  <c r="F61" i="8" s="1"/>
  <c r="J108" i="1" s="1"/>
  <c r="K22" i="8"/>
  <c r="I22" i="8"/>
  <c r="AC21" i="8"/>
  <c r="AA21" i="8"/>
  <c r="Y21" i="8"/>
  <c r="W21" i="8"/>
  <c r="U21" i="8"/>
  <c r="S21" i="8"/>
  <c r="I60" i="8" s="1"/>
  <c r="P107" i="1" s="1"/>
  <c r="Q21" i="8"/>
  <c r="H60" i="8" s="1"/>
  <c r="N107" i="1" s="1"/>
  <c r="O21" i="8"/>
  <c r="M21" i="8"/>
  <c r="K21" i="8"/>
  <c r="I21" i="8"/>
  <c r="AC20" i="8"/>
  <c r="N59" i="8" s="1"/>
  <c r="Z106" i="1" s="1"/>
  <c r="AA20" i="8"/>
  <c r="M59" i="8" s="1"/>
  <c r="X106" i="1" s="1"/>
  <c r="Y20" i="8"/>
  <c r="W20" i="8"/>
  <c r="U20" i="8"/>
  <c r="S20" i="8"/>
  <c r="I59" i="8" s="1"/>
  <c r="P106" i="1" s="1"/>
  <c r="Q20" i="8"/>
  <c r="O20" i="8"/>
  <c r="G59" i="8" s="1"/>
  <c r="L106" i="1" s="1"/>
  <c r="M20" i="8"/>
  <c r="F59" i="8" s="1"/>
  <c r="J106" i="1" s="1"/>
  <c r="K20" i="8"/>
  <c r="E59" i="8" s="1"/>
  <c r="H106" i="1" s="1"/>
  <c r="I20" i="8"/>
  <c r="G20" i="8"/>
  <c r="C59" i="8" s="1"/>
  <c r="D106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7" i="8"/>
  <c r="N56" i="8" s="1"/>
  <c r="Y17" i="8"/>
  <c r="L56" i="8" s="1"/>
  <c r="S17" i="8"/>
  <c r="I56" i="8" s="1"/>
  <c r="Q17" i="8"/>
  <c r="H56" i="8" s="1"/>
  <c r="G17" i="8"/>
  <c r="C56" i="8" s="1"/>
  <c r="AA16" i="8"/>
  <c r="M55" i="8" s="1"/>
  <c r="Y16" i="8"/>
  <c r="L55" i="8" s="1"/>
  <c r="Q16" i="8"/>
  <c r="H55" i="8" s="1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C51" i="8" s="1"/>
  <c r="D98" i="1" s="1"/>
  <c r="AB98" i="1" s="1"/>
  <c r="AC9" i="8"/>
  <c r="AA9" i="8"/>
  <c r="Y9" i="8"/>
  <c r="W9" i="8"/>
  <c r="U9" i="8"/>
  <c r="S9" i="8"/>
  <c r="Q9" i="8"/>
  <c r="O9" i="8"/>
  <c r="M9" i="8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C49" i="8" s="1"/>
  <c r="O58" i="1"/>
  <c r="AA104" i="1" s="1"/>
  <c r="N58" i="1"/>
  <c r="Y104" i="1" s="1"/>
  <c r="M58" i="1"/>
  <c r="W104" i="1" s="1"/>
  <c r="L58" i="1"/>
  <c r="U104" i="1" s="1"/>
  <c r="K58" i="1"/>
  <c r="S104" i="1" s="1"/>
  <c r="J58" i="1"/>
  <c r="Q104" i="1" s="1"/>
  <c r="I58" i="1"/>
  <c r="O104" i="1" s="1"/>
  <c r="H58" i="1"/>
  <c r="M104" i="1" s="1"/>
  <c r="G58" i="1"/>
  <c r="K104" i="1" s="1"/>
  <c r="F58" i="1"/>
  <c r="I104" i="1" s="1"/>
  <c r="E58" i="1"/>
  <c r="G104" i="1" s="1"/>
  <c r="AB107" i="1" l="1"/>
  <c r="AB106" i="1"/>
  <c r="AB110" i="1"/>
  <c r="AB108" i="1"/>
  <c r="AC104" i="1"/>
  <c r="Q67" i="1"/>
  <c r="P63" i="8"/>
  <c r="O63" i="8"/>
  <c r="P61" i="8"/>
  <c r="O61" i="8"/>
  <c r="P60" i="8"/>
  <c r="O60" i="8"/>
  <c r="O59" i="8"/>
  <c r="P59" i="8"/>
  <c r="O51" i="8"/>
  <c r="P51" i="8"/>
  <c r="O56" i="8"/>
  <c r="P56" i="8"/>
  <c r="C23" i="9"/>
  <c r="D29" i="9"/>
  <c r="F4" i="9"/>
  <c r="N4" i="9"/>
  <c r="G4" i="9"/>
  <c r="H4" i="9"/>
  <c r="I4" i="9"/>
  <c r="J4" i="9"/>
  <c r="C4" i="9"/>
  <c r="P49" i="8"/>
  <c r="AD8" i="8"/>
  <c r="AD12" i="8"/>
  <c r="AD23" i="8"/>
  <c r="AD19" i="8"/>
  <c r="AD21" i="8"/>
  <c r="I26" i="8"/>
  <c r="D66" i="8" s="1"/>
  <c r="E69" i="1" s="1"/>
  <c r="AD25" i="8"/>
  <c r="AD13" i="8"/>
  <c r="AD14" i="8"/>
  <c r="AD15" i="8"/>
  <c r="AD22" i="8"/>
  <c r="O49" i="8"/>
  <c r="AD24" i="8"/>
  <c r="AD9" i="8"/>
  <c r="AD20" i="8"/>
  <c r="C39" i="8" s="1"/>
  <c r="D40" i="1" s="1"/>
  <c r="Y26" i="8"/>
  <c r="L66" i="8" s="1"/>
  <c r="M69" i="1" s="1"/>
  <c r="AA26" i="8"/>
  <c r="M66" i="8" s="1"/>
  <c r="N69" i="1" s="1"/>
  <c r="M26" i="8"/>
  <c r="F66" i="8" s="1"/>
  <c r="G69" i="1" s="1"/>
  <c r="O26" i="8"/>
  <c r="G66" i="8" s="1"/>
  <c r="H69" i="1" s="1"/>
  <c r="AC26" i="8"/>
  <c r="N66" i="8" s="1"/>
  <c r="O69" i="1" s="1"/>
  <c r="AA113" i="1" s="1"/>
  <c r="U26" i="8"/>
  <c r="J66" i="8" s="1"/>
  <c r="K69" i="1" s="1"/>
  <c r="W26" i="8"/>
  <c r="K66" i="8" s="1"/>
  <c r="L69" i="1" s="1"/>
  <c r="Q58" i="1"/>
  <c r="P58" i="1"/>
  <c r="Q26" i="8"/>
  <c r="H66" i="8" s="1"/>
  <c r="I69" i="1" s="1"/>
  <c r="K26" i="8"/>
  <c r="E66" i="8" s="1"/>
  <c r="F69" i="1" s="1"/>
  <c r="S26" i="8"/>
  <c r="I66" i="8" s="1"/>
  <c r="J69" i="1" s="1"/>
  <c r="AD17" i="8"/>
  <c r="O4" i="9" l="1"/>
  <c r="G16" i="8"/>
  <c r="N73" i="1"/>
  <c r="M67" i="8"/>
  <c r="C40" i="8"/>
  <c r="D41" i="1" s="1"/>
  <c r="M73" i="1"/>
  <c r="L67" i="8"/>
  <c r="L73" i="1"/>
  <c r="K73" i="1"/>
  <c r="J73" i="1"/>
  <c r="O73" i="1"/>
  <c r="N67" i="8"/>
  <c r="F73" i="1"/>
  <c r="E67" i="8"/>
  <c r="H73" i="1"/>
  <c r="E73" i="1"/>
  <c r="D67" i="8"/>
  <c r="I73" i="1"/>
  <c r="H67" i="8"/>
  <c r="G73" i="1"/>
  <c r="C55" i="8" l="1"/>
  <c r="D102" i="1" s="1"/>
  <c r="AB102" i="1" s="1"/>
  <c r="AD16" i="8"/>
  <c r="G26" i="8"/>
  <c r="C66" i="8" s="1"/>
  <c r="J67" i="8"/>
  <c r="G67" i="8"/>
  <c r="I67" i="8"/>
  <c r="F67" i="8"/>
  <c r="K67" i="8"/>
  <c r="D69" i="1" l="1"/>
  <c r="D73" i="1" s="1"/>
  <c r="P66" i="8"/>
  <c r="Q69" i="1" s="1"/>
  <c r="O66" i="8"/>
  <c r="P69" i="1" s="1"/>
  <c r="C38" i="8"/>
  <c r="AD26" i="8"/>
  <c r="C67" i="8"/>
  <c r="P67" i="8" s="1"/>
  <c r="O55" i="8"/>
  <c r="P55" i="8"/>
  <c r="C41" i="8" l="1"/>
  <c r="D38" i="8" s="1"/>
  <c r="D39" i="1"/>
  <c r="D40" i="8"/>
  <c r="D39" i="8"/>
  <c r="D41" i="8"/>
  <c r="O67" i="8"/>
  <c r="P73" i="1"/>
  <c r="Q73" i="1"/>
  <c r="C4" i="4"/>
  <c r="G16" i="1" s="1"/>
  <c r="H25" i="1"/>
  <c r="D65" i="1" s="1"/>
  <c r="E111" i="1" s="1"/>
  <c r="J25" i="1"/>
  <c r="E65" i="1" s="1"/>
  <c r="G111" i="1" s="1"/>
  <c r="L25" i="1"/>
  <c r="F65" i="1" s="1"/>
  <c r="I111" i="1" s="1"/>
  <c r="N25" i="1"/>
  <c r="G65" i="1" s="1"/>
  <c r="K111" i="1" s="1"/>
  <c r="P25" i="1"/>
  <c r="H65" i="1" s="1"/>
  <c r="M111" i="1" s="1"/>
  <c r="R25" i="1"/>
  <c r="I65" i="1" s="1"/>
  <c r="O111" i="1" s="1"/>
  <c r="T25" i="1"/>
  <c r="J65" i="1" s="1"/>
  <c r="Q111" i="1" s="1"/>
  <c r="V25" i="1"/>
  <c r="K65" i="1" s="1"/>
  <c r="S111" i="1" s="1"/>
  <c r="X25" i="1"/>
  <c r="L65" i="1" s="1"/>
  <c r="U111" i="1" s="1"/>
  <c r="Z25" i="1"/>
  <c r="M65" i="1" s="1"/>
  <c r="W111" i="1" s="1"/>
  <c r="AB25" i="1"/>
  <c r="N65" i="1" s="1"/>
  <c r="Y111" i="1" s="1"/>
  <c r="AD25" i="1"/>
  <c r="O65" i="1" s="1"/>
  <c r="AA111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AC111" i="1" l="1"/>
  <c r="Q65" i="1"/>
  <c r="P65" i="1"/>
  <c r="AE25" i="1"/>
  <c r="D16" i="6"/>
  <c r="G16" i="6" s="1"/>
  <c r="AD9" i="1" l="1"/>
  <c r="O51" i="1" s="1"/>
  <c r="AA97" i="1" s="1"/>
  <c r="AD12" i="1"/>
  <c r="O52" i="1" s="1"/>
  <c r="AA98" i="1" s="1"/>
  <c r="AD13" i="1"/>
  <c r="O53" i="1" s="1"/>
  <c r="AA99" i="1" s="1"/>
  <c r="AD14" i="1"/>
  <c r="O54" i="1" s="1"/>
  <c r="AA100" i="1" s="1"/>
  <c r="AD15" i="1"/>
  <c r="O55" i="1" s="1"/>
  <c r="AA101" i="1" s="1"/>
  <c r="AD19" i="1"/>
  <c r="O59" i="1" s="1"/>
  <c r="AA105" i="1" s="1"/>
  <c r="AD20" i="1"/>
  <c r="O60" i="1" s="1"/>
  <c r="AA106" i="1" s="1"/>
  <c r="AD21" i="1"/>
  <c r="O61" i="1" s="1"/>
  <c r="AA107" i="1" s="1"/>
  <c r="AD22" i="1"/>
  <c r="O62" i="1" s="1"/>
  <c r="AA108" i="1" s="1"/>
  <c r="AD23" i="1"/>
  <c r="O63" i="1" s="1"/>
  <c r="AA109" i="1" s="1"/>
  <c r="AD24" i="1"/>
  <c r="O64" i="1" s="1"/>
  <c r="AA110" i="1" s="1"/>
  <c r="AD8" i="1"/>
  <c r="O50" i="1" s="1"/>
  <c r="AA96" i="1" s="1"/>
  <c r="AB9" i="1"/>
  <c r="N51" i="1" s="1"/>
  <c r="Y97" i="1" s="1"/>
  <c r="AB12" i="1"/>
  <c r="N52" i="1" s="1"/>
  <c r="Y98" i="1" s="1"/>
  <c r="AB13" i="1"/>
  <c r="N53" i="1" s="1"/>
  <c r="Y99" i="1" s="1"/>
  <c r="AB14" i="1"/>
  <c r="N54" i="1" s="1"/>
  <c r="Y100" i="1" s="1"/>
  <c r="AB15" i="1"/>
  <c r="N55" i="1" s="1"/>
  <c r="Y101" i="1" s="1"/>
  <c r="AB19" i="1"/>
  <c r="N59" i="1" s="1"/>
  <c r="Y105" i="1" s="1"/>
  <c r="AB20" i="1"/>
  <c r="N60" i="1" s="1"/>
  <c r="Y106" i="1" s="1"/>
  <c r="AB21" i="1"/>
  <c r="N61" i="1" s="1"/>
  <c r="Y107" i="1" s="1"/>
  <c r="AB22" i="1"/>
  <c r="N62" i="1" s="1"/>
  <c r="Y108" i="1" s="1"/>
  <c r="AB23" i="1"/>
  <c r="N63" i="1" s="1"/>
  <c r="Y109" i="1" s="1"/>
  <c r="AB24" i="1"/>
  <c r="N64" i="1" s="1"/>
  <c r="Y110" i="1" s="1"/>
  <c r="AB8" i="1"/>
  <c r="N50" i="1" s="1"/>
  <c r="Y96" i="1" s="1"/>
  <c r="Z9" i="1"/>
  <c r="M51" i="1" s="1"/>
  <c r="W97" i="1" s="1"/>
  <c r="Z12" i="1"/>
  <c r="M52" i="1" s="1"/>
  <c r="W98" i="1" s="1"/>
  <c r="Z13" i="1"/>
  <c r="M53" i="1" s="1"/>
  <c r="W99" i="1" s="1"/>
  <c r="Z14" i="1"/>
  <c r="M54" i="1" s="1"/>
  <c r="W100" i="1" s="1"/>
  <c r="Z15" i="1"/>
  <c r="M55" i="1" s="1"/>
  <c r="W101" i="1" s="1"/>
  <c r="Z19" i="1"/>
  <c r="M59" i="1" s="1"/>
  <c r="W105" i="1" s="1"/>
  <c r="Z20" i="1"/>
  <c r="M60" i="1" s="1"/>
  <c r="W106" i="1" s="1"/>
  <c r="Z21" i="1"/>
  <c r="M61" i="1" s="1"/>
  <c r="W107" i="1" s="1"/>
  <c r="Z22" i="1"/>
  <c r="M62" i="1" s="1"/>
  <c r="W108" i="1" s="1"/>
  <c r="Z23" i="1"/>
  <c r="M63" i="1" s="1"/>
  <c r="W109" i="1" s="1"/>
  <c r="Z24" i="1"/>
  <c r="M64" i="1" s="1"/>
  <c r="W110" i="1" s="1"/>
  <c r="Z8" i="1"/>
  <c r="M50" i="1" s="1"/>
  <c r="W96" i="1" s="1"/>
  <c r="X9" i="1"/>
  <c r="L51" i="1" s="1"/>
  <c r="U97" i="1" s="1"/>
  <c r="X12" i="1"/>
  <c r="L52" i="1" s="1"/>
  <c r="U98" i="1" s="1"/>
  <c r="X13" i="1"/>
  <c r="L53" i="1" s="1"/>
  <c r="U99" i="1" s="1"/>
  <c r="X14" i="1"/>
  <c r="L54" i="1" s="1"/>
  <c r="U100" i="1" s="1"/>
  <c r="X15" i="1"/>
  <c r="L55" i="1" s="1"/>
  <c r="U101" i="1" s="1"/>
  <c r="X19" i="1"/>
  <c r="L59" i="1" s="1"/>
  <c r="U105" i="1" s="1"/>
  <c r="X20" i="1"/>
  <c r="L60" i="1" s="1"/>
  <c r="U106" i="1" s="1"/>
  <c r="X21" i="1"/>
  <c r="L61" i="1" s="1"/>
  <c r="U107" i="1" s="1"/>
  <c r="X22" i="1"/>
  <c r="L62" i="1" s="1"/>
  <c r="U108" i="1" s="1"/>
  <c r="X23" i="1"/>
  <c r="L63" i="1" s="1"/>
  <c r="U109" i="1" s="1"/>
  <c r="X24" i="1"/>
  <c r="L64" i="1" s="1"/>
  <c r="U110" i="1" s="1"/>
  <c r="X8" i="1"/>
  <c r="L50" i="1" s="1"/>
  <c r="U96" i="1" s="1"/>
  <c r="V9" i="1"/>
  <c r="K51" i="1" s="1"/>
  <c r="S97" i="1" s="1"/>
  <c r="V12" i="1"/>
  <c r="K52" i="1" s="1"/>
  <c r="S98" i="1" s="1"/>
  <c r="V13" i="1"/>
  <c r="K53" i="1" s="1"/>
  <c r="S99" i="1" s="1"/>
  <c r="V14" i="1"/>
  <c r="K54" i="1" s="1"/>
  <c r="S100" i="1" s="1"/>
  <c r="V15" i="1"/>
  <c r="K55" i="1" s="1"/>
  <c r="S101" i="1" s="1"/>
  <c r="V19" i="1"/>
  <c r="K59" i="1" s="1"/>
  <c r="S105" i="1" s="1"/>
  <c r="V20" i="1"/>
  <c r="K60" i="1" s="1"/>
  <c r="S106" i="1" s="1"/>
  <c r="V21" i="1"/>
  <c r="K61" i="1" s="1"/>
  <c r="S107" i="1" s="1"/>
  <c r="V22" i="1"/>
  <c r="K62" i="1" s="1"/>
  <c r="S108" i="1" s="1"/>
  <c r="V23" i="1"/>
  <c r="K63" i="1" s="1"/>
  <c r="S109" i="1" s="1"/>
  <c r="V24" i="1"/>
  <c r="K64" i="1" s="1"/>
  <c r="S110" i="1" s="1"/>
  <c r="V8" i="1"/>
  <c r="K50" i="1" s="1"/>
  <c r="S96" i="1" s="1"/>
  <c r="T9" i="1"/>
  <c r="J51" i="1" s="1"/>
  <c r="Q97" i="1" s="1"/>
  <c r="T12" i="1"/>
  <c r="J52" i="1" s="1"/>
  <c r="Q98" i="1" s="1"/>
  <c r="T13" i="1"/>
  <c r="J53" i="1" s="1"/>
  <c r="Q99" i="1" s="1"/>
  <c r="T14" i="1"/>
  <c r="J54" i="1" s="1"/>
  <c r="Q100" i="1" s="1"/>
  <c r="T15" i="1"/>
  <c r="J55" i="1" s="1"/>
  <c r="Q101" i="1" s="1"/>
  <c r="T19" i="1"/>
  <c r="J59" i="1" s="1"/>
  <c r="Q105" i="1" s="1"/>
  <c r="T20" i="1"/>
  <c r="J60" i="1" s="1"/>
  <c r="Q106" i="1" s="1"/>
  <c r="T21" i="1"/>
  <c r="J61" i="1" s="1"/>
  <c r="Q107" i="1" s="1"/>
  <c r="T22" i="1"/>
  <c r="J62" i="1" s="1"/>
  <c r="Q108" i="1" s="1"/>
  <c r="T23" i="1"/>
  <c r="J63" i="1" s="1"/>
  <c r="Q109" i="1" s="1"/>
  <c r="T24" i="1"/>
  <c r="J64" i="1" s="1"/>
  <c r="Q110" i="1" s="1"/>
  <c r="T8" i="1"/>
  <c r="J50" i="1" s="1"/>
  <c r="Q96" i="1" s="1"/>
  <c r="R9" i="1"/>
  <c r="I51" i="1" s="1"/>
  <c r="O97" i="1" s="1"/>
  <c r="R12" i="1"/>
  <c r="I52" i="1" s="1"/>
  <c r="O98" i="1" s="1"/>
  <c r="R13" i="1"/>
  <c r="I53" i="1" s="1"/>
  <c r="O99" i="1" s="1"/>
  <c r="R14" i="1"/>
  <c r="I54" i="1" s="1"/>
  <c r="O100" i="1" s="1"/>
  <c r="R15" i="1"/>
  <c r="I55" i="1" s="1"/>
  <c r="O101" i="1" s="1"/>
  <c r="R19" i="1"/>
  <c r="I59" i="1" s="1"/>
  <c r="O105" i="1" s="1"/>
  <c r="R20" i="1"/>
  <c r="I60" i="1" s="1"/>
  <c r="O106" i="1" s="1"/>
  <c r="R21" i="1"/>
  <c r="I61" i="1" s="1"/>
  <c r="O107" i="1" s="1"/>
  <c r="R22" i="1"/>
  <c r="I62" i="1" s="1"/>
  <c r="O108" i="1" s="1"/>
  <c r="R23" i="1"/>
  <c r="I63" i="1" s="1"/>
  <c r="O109" i="1" s="1"/>
  <c r="R24" i="1"/>
  <c r="I64" i="1" s="1"/>
  <c r="O110" i="1" s="1"/>
  <c r="R8" i="1"/>
  <c r="I50" i="1" s="1"/>
  <c r="O96" i="1" s="1"/>
  <c r="P9" i="1"/>
  <c r="H51" i="1" s="1"/>
  <c r="M97" i="1" s="1"/>
  <c r="P12" i="1"/>
  <c r="H52" i="1" s="1"/>
  <c r="M98" i="1" s="1"/>
  <c r="P13" i="1"/>
  <c r="H53" i="1" s="1"/>
  <c r="M99" i="1" s="1"/>
  <c r="P14" i="1"/>
  <c r="H54" i="1" s="1"/>
  <c r="M100" i="1" s="1"/>
  <c r="P15" i="1"/>
  <c r="H55" i="1" s="1"/>
  <c r="M101" i="1" s="1"/>
  <c r="P19" i="1"/>
  <c r="H59" i="1" s="1"/>
  <c r="M105" i="1" s="1"/>
  <c r="P20" i="1"/>
  <c r="H60" i="1" s="1"/>
  <c r="M106" i="1" s="1"/>
  <c r="P21" i="1"/>
  <c r="H61" i="1" s="1"/>
  <c r="M107" i="1" s="1"/>
  <c r="P22" i="1"/>
  <c r="H62" i="1" s="1"/>
  <c r="M108" i="1" s="1"/>
  <c r="P23" i="1"/>
  <c r="H63" i="1" s="1"/>
  <c r="M109" i="1" s="1"/>
  <c r="P24" i="1"/>
  <c r="H64" i="1" s="1"/>
  <c r="M110" i="1" s="1"/>
  <c r="P8" i="1"/>
  <c r="H50" i="1" s="1"/>
  <c r="M96" i="1" s="1"/>
  <c r="N9" i="1"/>
  <c r="G51" i="1" s="1"/>
  <c r="K97" i="1" s="1"/>
  <c r="N12" i="1"/>
  <c r="G52" i="1" s="1"/>
  <c r="K98" i="1" s="1"/>
  <c r="N13" i="1"/>
  <c r="G53" i="1" s="1"/>
  <c r="K99" i="1" s="1"/>
  <c r="N14" i="1"/>
  <c r="G54" i="1" s="1"/>
  <c r="K100" i="1" s="1"/>
  <c r="N15" i="1"/>
  <c r="G55" i="1" s="1"/>
  <c r="K101" i="1" s="1"/>
  <c r="N19" i="1"/>
  <c r="G59" i="1" s="1"/>
  <c r="K105" i="1" s="1"/>
  <c r="N20" i="1"/>
  <c r="G60" i="1" s="1"/>
  <c r="K106" i="1" s="1"/>
  <c r="N21" i="1"/>
  <c r="G61" i="1" s="1"/>
  <c r="K107" i="1" s="1"/>
  <c r="N22" i="1"/>
  <c r="G62" i="1" s="1"/>
  <c r="K108" i="1" s="1"/>
  <c r="N23" i="1"/>
  <c r="G63" i="1" s="1"/>
  <c r="K109" i="1" s="1"/>
  <c r="N24" i="1"/>
  <c r="G64" i="1" s="1"/>
  <c r="K110" i="1" s="1"/>
  <c r="N8" i="1"/>
  <c r="G50" i="1" s="1"/>
  <c r="K96" i="1" s="1"/>
  <c r="L9" i="1"/>
  <c r="F51" i="1" s="1"/>
  <c r="I97" i="1" s="1"/>
  <c r="L12" i="1"/>
  <c r="F52" i="1" s="1"/>
  <c r="I98" i="1" s="1"/>
  <c r="L13" i="1"/>
  <c r="F53" i="1" s="1"/>
  <c r="I99" i="1" s="1"/>
  <c r="L14" i="1"/>
  <c r="F54" i="1" s="1"/>
  <c r="I100" i="1" s="1"/>
  <c r="L15" i="1"/>
  <c r="F55" i="1" s="1"/>
  <c r="I101" i="1" s="1"/>
  <c r="L19" i="1"/>
  <c r="F59" i="1" s="1"/>
  <c r="I105" i="1" s="1"/>
  <c r="L20" i="1"/>
  <c r="F60" i="1" s="1"/>
  <c r="I106" i="1" s="1"/>
  <c r="L21" i="1"/>
  <c r="F61" i="1" s="1"/>
  <c r="I107" i="1" s="1"/>
  <c r="L22" i="1"/>
  <c r="F62" i="1" s="1"/>
  <c r="I108" i="1" s="1"/>
  <c r="L23" i="1"/>
  <c r="F63" i="1" s="1"/>
  <c r="I109" i="1" s="1"/>
  <c r="L24" i="1"/>
  <c r="F64" i="1" s="1"/>
  <c r="I110" i="1" s="1"/>
  <c r="L8" i="1"/>
  <c r="F50" i="1" s="1"/>
  <c r="I96" i="1" s="1"/>
  <c r="J9" i="1"/>
  <c r="E51" i="1" s="1"/>
  <c r="G97" i="1" s="1"/>
  <c r="J12" i="1"/>
  <c r="E52" i="1" s="1"/>
  <c r="G98" i="1" s="1"/>
  <c r="J13" i="1"/>
  <c r="E53" i="1" s="1"/>
  <c r="G99" i="1" s="1"/>
  <c r="J14" i="1"/>
  <c r="E54" i="1" s="1"/>
  <c r="G100" i="1" s="1"/>
  <c r="J15" i="1"/>
  <c r="E55" i="1" s="1"/>
  <c r="G101" i="1" s="1"/>
  <c r="J19" i="1"/>
  <c r="E59" i="1" s="1"/>
  <c r="G105" i="1" s="1"/>
  <c r="J20" i="1"/>
  <c r="E60" i="1" s="1"/>
  <c r="G106" i="1" s="1"/>
  <c r="J21" i="1"/>
  <c r="E61" i="1" s="1"/>
  <c r="G107" i="1" s="1"/>
  <c r="J22" i="1"/>
  <c r="E62" i="1" s="1"/>
  <c r="G108" i="1" s="1"/>
  <c r="J23" i="1"/>
  <c r="E63" i="1" s="1"/>
  <c r="G109" i="1" s="1"/>
  <c r="J24" i="1"/>
  <c r="E64" i="1" s="1"/>
  <c r="G110" i="1" s="1"/>
  <c r="J8" i="1"/>
  <c r="E50" i="1" s="1"/>
  <c r="G96" i="1" s="1"/>
  <c r="H9" i="1"/>
  <c r="D51" i="1" s="1"/>
  <c r="E97" i="1" s="1"/>
  <c r="AC97" i="1" s="1"/>
  <c r="H12" i="1"/>
  <c r="D52" i="1" s="1"/>
  <c r="E98" i="1" s="1"/>
  <c r="AC98" i="1" s="1"/>
  <c r="H13" i="1"/>
  <c r="D53" i="1" s="1"/>
  <c r="E99" i="1" s="1"/>
  <c r="AC99" i="1" s="1"/>
  <c r="H14" i="1"/>
  <c r="D54" i="1" s="1"/>
  <c r="E100" i="1" s="1"/>
  <c r="AC100" i="1" s="1"/>
  <c r="H15" i="1"/>
  <c r="D55" i="1" s="1"/>
  <c r="E101" i="1" s="1"/>
  <c r="AC101" i="1" s="1"/>
  <c r="H19" i="1"/>
  <c r="D59" i="1" s="1"/>
  <c r="E105" i="1" s="1"/>
  <c r="H20" i="1"/>
  <c r="D60" i="1" s="1"/>
  <c r="E106" i="1" s="1"/>
  <c r="H21" i="1"/>
  <c r="D61" i="1" s="1"/>
  <c r="E107" i="1" s="1"/>
  <c r="H22" i="1"/>
  <c r="D62" i="1" s="1"/>
  <c r="E108" i="1" s="1"/>
  <c r="H23" i="1"/>
  <c r="D63" i="1" s="1"/>
  <c r="E109" i="1" s="1"/>
  <c r="AC109" i="1" s="1"/>
  <c r="H24" i="1"/>
  <c r="D64" i="1" s="1"/>
  <c r="E110" i="1" s="1"/>
  <c r="D50" i="1"/>
  <c r="E96" i="1" s="1"/>
  <c r="AC96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AC108" i="1" l="1"/>
  <c r="AC110" i="1"/>
  <c r="AC106" i="1"/>
  <c r="AC105" i="1"/>
  <c r="AC107" i="1"/>
  <c r="Q54" i="1"/>
  <c r="P54" i="1"/>
  <c r="Q64" i="1"/>
  <c r="P64" i="1"/>
  <c r="Q53" i="1"/>
  <c r="P53" i="1"/>
  <c r="Q51" i="1"/>
  <c r="P51" i="1"/>
  <c r="Q61" i="1"/>
  <c r="P61" i="1"/>
  <c r="Q52" i="1"/>
  <c r="P52" i="1"/>
  <c r="Q60" i="1"/>
  <c r="P60" i="1"/>
  <c r="Q63" i="1"/>
  <c r="P63" i="1"/>
  <c r="Q59" i="1"/>
  <c r="P59" i="1"/>
  <c r="P50" i="1"/>
  <c r="Q50" i="1"/>
  <c r="Q62" i="1"/>
  <c r="P62" i="1"/>
  <c r="Q55" i="1"/>
  <c r="P55" i="1"/>
  <c r="B13" i="5"/>
  <c r="G17" i="1" s="1"/>
  <c r="AE9" i="1"/>
  <c r="AE19" i="1"/>
  <c r="AE12" i="1"/>
  <c r="AE21" i="1"/>
  <c r="AE13" i="1"/>
  <c r="AE22" i="1"/>
  <c r="AE20" i="1"/>
  <c r="AE24" i="1"/>
  <c r="AE15" i="1"/>
  <c r="AE23" i="1"/>
  <c r="AE14" i="1"/>
  <c r="AE8" i="1"/>
  <c r="E41" i="1" l="1"/>
  <c r="E40" i="1"/>
  <c r="O2" i="4"/>
  <c r="J23" i="4" s="1"/>
  <c r="I23" i="4"/>
  <c r="U17" i="1" l="1"/>
  <c r="V17" i="1" s="1"/>
  <c r="K57" i="1" s="1"/>
  <c r="S103" i="1" s="1"/>
  <c r="Q17" i="1"/>
  <c r="R17" i="1" s="1"/>
  <c r="I57" i="1" s="1"/>
  <c r="O103" i="1" s="1"/>
  <c r="O17" i="1"/>
  <c r="P17" i="1" s="1"/>
  <c r="H57" i="1" s="1"/>
  <c r="M103" i="1" s="1"/>
  <c r="I17" i="1"/>
  <c r="J17" i="1" s="1"/>
  <c r="E57" i="1" s="1"/>
  <c r="G103" i="1" s="1"/>
  <c r="Y17" i="1"/>
  <c r="Z17" i="1" s="1"/>
  <c r="M57" i="1" s="1"/>
  <c r="W103" i="1" s="1"/>
  <c r="AA17" i="1"/>
  <c r="AB17" i="1" s="1"/>
  <c r="N57" i="1" s="1"/>
  <c r="Y103" i="1" s="1"/>
  <c r="W17" i="1"/>
  <c r="X17" i="1" s="1"/>
  <c r="L57" i="1" s="1"/>
  <c r="U103" i="1" s="1"/>
  <c r="M17" i="1"/>
  <c r="N17" i="1" s="1"/>
  <c r="G57" i="1" s="1"/>
  <c r="K103" i="1" s="1"/>
  <c r="S17" i="1"/>
  <c r="T17" i="1" s="1"/>
  <c r="J57" i="1" s="1"/>
  <c r="Q103" i="1" s="1"/>
  <c r="AC17" i="1"/>
  <c r="AD17" i="1" s="1"/>
  <c r="O57" i="1" s="1"/>
  <c r="AA103" i="1" s="1"/>
  <c r="K17" i="1"/>
  <c r="L17" i="1" s="1"/>
  <c r="F57" i="1" s="1"/>
  <c r="I103" i="1" s="1"/>
  <c r="Q2" i="4"/>
  <c r="G4" i="4" s="1"/>
  <c r="O16" i="1" s="1"/>
  <c r="P16" i="1" s="1"/>
  <c r="C23" i="4"/>
  <c r="D29" i="4"/>
  <c r="P26" i="1" l="1"/>
  <c r="H56" i="1"/>
  <c r="M4" i="4"/>
  <c r="AA16" i="1" s="1"/>
  <c r="AB16" i="1" s="1"/>
  <c r="K4" i="4"/>
  <c r="W16" i="1" s="1"/>
  <c r="X16" i="1" s="1"/>
  <c r="J4" i="4"/>
  <c r="U16" i="1" s="1"/>
  <c r="V16" i="1" s="1"/>
  <c r="E4" i="4"/>
  <c r="K16" i="1" s="1"/>
  <c r="L16" i="1" s="1"/>
  <c r="D4" i="4"/>
  <c r="I16" i="1" s="1"/>
  <c r="J16" i="1" s="1"/>
  <c r="H17" i="1"/>
  <c r="I4" i="4"/>
  <c r="S16" i="1" s="1"/>
  <c r="T16" i="1" s="1"/>
  <c r="F4" i="4"/>
  <c r="M16" i="1" s="1"/>
  <c r="N16" i="1" s="1"/>
  <c r="L4" i="4"/>
  <c r="Y16" i="1" s="1"/>
  <c r="Z16" i="1" s="1"/>
  <c r="H4" i="4"/>
  <c r="Q16" i="1" s="1"/>
  <c r="R16" i="1" s="1"/>
  <c r="N4" i="4"/>
  <c r="AC16" i="1" s="1"/>
  <c r="AD16" i="1" s="1"/>
  <c r="H68" i="1" l="1"/>
  <c r="H70" i="1" s="1"/>
  <c r="H71" i="1" s="1"/>
  <c r="M102" i="1"/>
  <c r="J26" i="1"/>
  <c r="E56" i="1"/>
  <c r="L26" i="1"/>
  <c r="F56" i="1"/>
  <c r="AD26" i="1"/>
  <c r="O56" i="1"/>
  <c r="V26" i="1"/>
  <c r="K56" i="1"/>
  <c r="R26" i="1"/>
  <c r="I56" i="1"/>
  <c r="X26" i="1"/>
  <c r="L56" i="1"/>
  <c r="Z26" i="1"/>
  <c r="M56" i="1"/>
  <c r="AB26" i="1"/>
  <c r="N56" i="1"/>
  <c r="N26" i="1"/>
  <c r="G56" i="1"/>
  <c r="T26" i="1"/>
  <c r="J56" i="1"/>
  <c r="AE17" i="1"/>
  <c r="D57" i="1"/>
  <c r="E103" i="1" s="1"/>
  <c r="AC103" i="1" s="1"/>
  <c r="H16" i="1"/>
  <c r="D56" i="1" s="1"/>
  <c r="E102" i="1" s="1"/>
  <c r="O4" i="4"/>
  <c r="M68" i="1" l="1"/>
  <c r="W102" i="1"/>
  <c r="G68" i="1"/>
  <c r="G70" i="1" s="1"/>
  <c r="G71" i="1" s="1"/>
  <c r="K102" i="1"/>
  <c r="J68" i="1"/>
  <c r="J70" i="1" s="1"/>
  <c r="J71" i="1" s="1"/>
  <c r="Q102" i="1"/>
  <c r="O68" i="1"/>
  <c r="AA112" i="1" s="1"/>
  <c r="AA102" i="1"/>
  <c r="L68" i="1"/>
  <c r="L70" i="1" s="1"/>
  <c r="L71" i="1" s="1"/>
  <c r="U102" i="1"/>
  <c r="F68" i="1"/>
  <c r="F70" i="1" s="1"/>
  <c r="F71" i="1" s="1"/>
  <c r="I102" i="1"/>
  <c r="H72" i="1"/>
  <c r="H74" i="1" s="1"/>
  <c r="H75" i="1" s="1"/>
  <c r="I68" i="1"/>
  <c r="I70" i="1" s="1"/>
  <c r="I71" i="1" s="1"/>
  <c r="O102" i="1"/>
  <c r="N68" i="1"/>
  <c r="N70" i="1" s="1"/>
  <c r="N71" i="1" s="1"/>
  <c r="Y102" i="1"/>
  <c r="K68" i="1"/>
  <c r="K72" i="1" s="1"/>
  <c r="K74" i="1" s="1"/>
  <c r="K75" i="1" s="1"/>
  <c r="S102" i="1"/>
  <c r="E68" i="1"/>
  <c r="E70" i="1" s="1"/>
  <c r="E71" i="1" s="1"/>
  <c r="G102" i="1"/>
  <c r="M72" i="1"/>
  <c r="M74" i="1" s="1"/>
  <c r="M75" i="1" s="1"/>
  <c r="M70" i="1"/>
  <c r="M71" i="1" s="1"/>
  <c r="P57" i="1"/>
  <c r="Q57" i="1"/>
  <c r="Q56" i="1"/>
  <c r="P56" i="1"/>
  <c r="AE16" i="1"/>
  <c r="H26" i="1"/>
  <c r="L72" i="1" l="1"/>
  <c r="L74" i="1" s="1"/>
  <c r="L75" i="1" s="1"/>
  <c r="G72" i="1"/>
  <c r="G74" i="1" s="1"/>
  <c r="G75" i="1" s="1"/>
  <c r="F72" i="1"/>
  <c r="F74" i="1" s="1"/>
  <c r="F75" i="1" s="1"/>
  <c r="AC102" i="1"/>
  <c r="I72" i="1"/>
  <c r="I74" i="1" s="1"/>
  <c r="I75" i="1" s="1"/>
  <c r="J72" i="1"/>
  <c r="J74" i="1" s="1"/>
  <c r="J75" i="1" s="1"/>
  <c r="O70" i="1"/>
  <c r="O72" i="1"/>
  <c r="O74" i="1" s="1"/>
  <c r="O75" i="1" s="1"/>
  <c r="N72" i="1"/>
  <c r="N74" i="1" s="1"/>
  <c r="N75" i="1" s="1"/>
  <c r="K70" i="1"/>
  <c r="K71" i="1" s="1"/>
  <c r="E74" i="1"/>
  <c r="E75" i="1" s="1"/>
  <c r="D42" i="1"/>
  <c r="D71" i="1"/>
  <c r="D72" i="1"/>
  <c r="P68" i="1"/>
  <c r="P70" i="1" s="1"/>
  <c r="Q68" i="1"/>
  <c r="Q70" i="1" s="1"/>
  <c r="Q71" i="1" s="1"/>
  <c r="E39" i="1"/>
  <c r="E42" i="1" s="1"/>
  <c r="G42" i="1" s="1"/>
  <c r="AE26" i="1"/>
  <c r="AA114" i="1" l="1"/>
  <c r="F42" i="1"/>
  <c r="F40" i="1"/>
  <c r="F41" i="1"/>
  <c r="F39" i="1"/>
  <c r="G41" i="1"/>
  <c r="D74" i="1"/>
  <c r="D75" i="1" s="1"/>
  <c r="Q72" i="1"/>
  <c r="Q74" i="1" s="1"/>
  <c r="Q75" i="1" s="1"/>
  <c r="P72" i="1"/>
  <c r="P74" i="1" s="1"/>
  <c r="P75" i="1" s="1"/>
  <c r="G40" i="1"/>
  <c r="G39" i="1"/>
</calcChain>
</file>

<file path=xl/sharedStrings.xml><?xml version="1.0" encoding="utf-8"?>
<sst xmlns="http://schemas.openxmlformats.org/spreadsheetml/2006/main" count="966" uniqueCount="324">
  <si>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</si>
  <si>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</si>
  <si>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</si>
  <si>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</si>
  <si>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</si>
  <si>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</si>
  <si>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</si>
  <si>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</si>
  <si>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</si>
  <si>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</si>
  <si>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</si>
  <si>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</si>
  <si>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</si>
  <si>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</si>
  <si>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</si>
  <si>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</si>
  <si>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</si>
  <si>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</si>
  <si>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</si>
  <si>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</si>
  <si>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</si>
  <si>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</si>
  <si>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</si>
  <si>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</si>
  <si>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</si>
  <si>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</si>
  <si>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</si>
  <si>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</si>
  <si>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</si>
  <si>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</si>
  <si>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</si>
  <si>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</si>
  <si>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</si>
  <si>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</si>
  <si>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</si>
  <si>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</si>
  <si>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</si>
  <si>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</si>
  <si>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</si>
  <si>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</si>
  <si>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</si>
  <si>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</si>
  <si>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</si>
  <si>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</si>
  <si>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</si>
  <si>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</si>
  <si>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</si>
  <si>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</si>
  <si>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</si>
  <si>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</si>
  <si>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</si>
  <si>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</si>
  <si>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</si>
  <si>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</si>
  <si>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</si>
  <si>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</si>
  <si>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</si>
  <si>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</si>
  <si>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</si>
  <si>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</si>
  <si>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</si>
  <si>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</si>
  <si>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</si>
  <si>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</si>
  <si>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</si>
  <si>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</si>
  <si>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</si>
  <si>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</si>
  <si>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</si>
  <si>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</si>
  <si>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</si>
  <si>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</si>
  <si>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</si>
  <si>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</si>
  <si>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</si>
  <si>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</si>
  <si>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</si>
  <si>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</si>
  <si>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</si>
  <si>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</si>
  <si>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</si>
  <si>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</si>
  <si>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</si>
  <si>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</si>
  <si>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</si>
  <si>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</si>
  <si>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</si>
  <si>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</si>
  <si>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</si>
  <si>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</si>
  <si>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</si>
  <si>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</si>
  <si>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</si>
  <si>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</si>
  <si>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</si>
  <si>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</si>
  <si>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</si>
  <si>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</si>
  <si>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</si>
  <si>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</si>
  <si>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</si>
  <si>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</si>
  <si>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</si>
  <si>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</si>
  <si>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</si>
  <si>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</si>
  <si>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</si>
  <si>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</si>
  <si>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</si>
  <si>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</si>
  <si>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</si>
  <si>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</si>
  <si>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</si>
  <si>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</si>
  <si>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</si>
  <si>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</si>
  <si>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</si>
  <si>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</si>
  <si>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</si>
  <si>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</si>
  <si>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</si>
  <si>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</si>
  <si>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</si>
  <si>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</si>
  <si>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</si>
  <si>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</si>
  <si>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</si>
  <si>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</si>
  <si>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</si>
  <si>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</si>
  <si>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</si>
  <si>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</si>
  <si>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</si>
  <si>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</si>
  <si>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</si>
  <si>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</si>
  <si>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</si>
  <si>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</si>
  <si>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</si>
  <si>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</si>
  <si>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</si>
  <si>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</si>
  <si>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</si>
  <si>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</si>
  <si>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</si>
  <si>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</si>
  <si>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</si>
  <si>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</si>
  <si>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</si>
  <si>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</si>
  <si>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</si>
  <si>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</si>
  <si>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</si>
  <si>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</si>
  <si>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</si>
  <si>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</si>
  <si>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</si>
  <si>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</si>
  <si>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</si>
  <si>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</si>
  <si>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</si>
  <si>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</si>
  <si>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</si>
  <si>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</si>
  <si>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</si>
  <si>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</si>
  <si>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</si>
  <si>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</si>
  <si>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</si>
  <si>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</si>
  <si>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</si>
  <si>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</si>
  <si>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</si>
  <si>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</si>
  <si>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</si>
  <si>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</si>
  <si>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</si>
  <si>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</si>
  <si>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</si>
  <si>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</si>
  <si>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</si>
  <si>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</si>
  <si>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</si>
  <si>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</si>
  <si>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</si>
  <si>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</si>
  <si>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</si>
  <si>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</si>
  <si>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</si>
  <si>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</si>
  <si>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</si>
  <si>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</si>
  <si>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</si>
  <si>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</si>
  <si>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</si>
  <si>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</si>
  <si>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</si>
  <si>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</si>
  <si>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</si>
  <si>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</si>
  <si>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</si>
  <si>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</si>
  <si>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</si>
  <si>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</si>
  <si>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</si>
  <si>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</si>
  <si>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</si>
  <si>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</si>
  <si>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</si>
  <si>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</si>
  <si>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</si>
  <si>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</si>
  <si>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</si>
  <si>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</si>
  <si>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</si>
  <si>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</si>
  <si>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</si>
  <si>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</si>
  <si>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</si>
  <si>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</si>
  <si>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</si>
  <si>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</si>
  <si>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</si>
  <si>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</si>
  <si>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</si>
  <si>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</si>
  <si>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</si>
  <si>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</si>
  <si>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</si>
  <si>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</si>
  <si>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</si>
  <si>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</si>
  <si>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</si>
  <si>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</si>
  <si>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</si>
  <si>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</si>
  <si>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</si>
  <si>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>มิ.ค.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</si>
  <si>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</si>
  <si>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</si>
  <si>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</si>
  <si>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</si>
  <si>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</si>
  <si>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</si>
  <si>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</si>
  <si>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% เพิ่มขึ้น / ลดลง  (kgCO2e/คน)</t>
  </si>
  <si>
    <t>% เพิ่มขึ้น / ลดลง (kgCO2e)</t>
  </si>
  <si>
    <t>แนวทางจัดการ :</t>
  </si>
  <si>
    <t>วิเคราะห์สาเหตุ :</t>
  </si>
  <si>
    <t>รายละเอียด :</t>
  </si>
  <si>
    <t>หน่วย
การเก็บ
ข้อมูล</t>
  </si>
  <si>
    <t>(ทบทวนค่า EF จาก อบก.วันที่ 8-2-2568)</t>
  </si>
  <si>
    <t>3. Scope 3 สืบค้นข้อมูลได้จ้าก http://thaicarbonlabel.tgo.or.th/admin/uploadfiles/emission/ts_af09c20f4f.pdf บังคับใช้วันที่ 1 มกราคม 2568</t>
  </si>
  <si>
    <t>ปี 2568</t>
  </si>
  <si>
    <t>จำนวนคนปี 2568</t>
  </si>
  <si>
    <t>เดือนมกราคม 2568</t>
  </si>
  <si>
    <t xml:space="preserve">เดือนกรกฎาคม 2568        </t>
  </si>
  <si>
    <t xml:space="preserve">เดือนกุมภาพันธ์ 2568      </t>
  </si>
  <si>
    <t xml:space="preserve">เดือนสิงหาคม 2568      </t>
  </si>
  <si>
    <t xml:space="preserve">เดือนมีนาคม 2568        </t>
  </si>
  <si>
    <t xml:space="preserve">เดือนกันยายน 2568      </t>
  </si>
  <si>
    <t xml:space="preserve">เดือนเมษายน 2568        </t>
  </si>
  <si>
    <t xml:space="preserve">เดือนตุลาคม 2568      </t>
  </si>
  <si>
    <t xml:space="preserve">เดือนพฤษภาคม 2568        </t>
  </si>
  <si>
    <t xml:space="preserve">เดือนพฤศจิกายน 2568      </t>
  </si>
  <si>
    <t xml:space="preserve">เดือนมิถุนายน 2568        </t>
  </si>
  <si>
    <t xml:space="preserve">เดือนธันวาคม 2568      </t>
  </si>
  <si>
    <t>GHG ปี 2568 (kgCO2e)</t>
  </si>
  <si>
    <t>GHG ปี 2568 (kgCO2e/คน)</t>
  </si>
  <si>
    <t>บรรลุเป้าหมาย</t>
  </si>
  <si>
    <t>ไม่บรรลุเป้าหมาย</t>
  </si>
  <si>
    <t>เดือน</t>
  </si>
  <si>
    <t>รายการกิจกรรมที่ใช้พลังงานทรัพยากร และปริมาณของเสีย</t>
  </si>
  <si>
    <t>หมายเหตุ หากสำนักงานไม่มีกิจกรรมที่ใช้พลังงาน ทรัพยากร หรือ ของเสีย สามารถตัดรายการออกจากตารางและกราฟได้</t>
  </si>
  <si>
    <t>ปริมาณก๊าซเรือนกระจก (kgCO2e) ประจำปี 2568</t>
  </si>
  <si>
    <t>เดือน / ประจำปี 2567</t>
  </si>
  <si>
    <t>ปี 2567</t>
  </si>
  <si>
    <t>สรุป การเปรียบเทียบปริมาณก๊าซเรือนกระจก (kgCO2e) ของปี 2567 และ 2568</t>
  </si>
  <si>
    <t>จำนวนคนปี 2567</t>
  </si>
  <si>
    <t>GHG ปี 2567 (kgCO2e)</t>
  </si>
  <si>
    <t>ผลต่างระหว่างปี 2567 และ 2568 (kgCO2e)</t>
  </si>
  <si>
    <t>GHG ปี 2567 (kgCO2e/คน)</t>
  </si>
  <si>
    <t>ผลต่างระหว่างปี 2567 และ 2568 (kgCO2e/คน)</t>
  </si>
  <si>
    <t>ประจำปี 2567 (เดือน มกราคม ถึง ธันวาคม)</t>
  </si>
  <si>
    <t>สรุป การเปรียบเทียบปริมาณก๊าซเรือนกระจก (kgCO2e) ของปี 2567</t>
  </si>
  <si>
    <t>ปริมาณก๊าซเรือนกระจก ปี 2567 (kgCO2e)</t>
  </si>
  <si>
    <t>ปริมาณก๊าซเรือนกระจกต่อคน ปี 2567 (kgCO2e/คน)</t>
  </si>
  <si>
    <t>การวิเคราะห์ข้อมูลและสาเหตุ (เป้าหมาย 2568 : ก๊าซเรือนกระจกลดลง 1% จากปี 2567)</t>
  </si>
  <si>
    <r>
      <t xml:space="preserve">สรุป การปล่อยก๊าซเรือนกระจกตั้งแต่เดือน มกราคม ถึง ธันวาคม ปี 2568 เท่ากับ 59.89 tCO2e เพิ่มขึ้นจากมกราคม ถึง ธันวาคม ปี 2567 เท่ากับ 22.20 tCO2e คิดเป็น 58.91 %
บรรลุเป้าหมาย                     </t>
    </r>
    <r>
      <rPr>
        <b/>
        <sz val="28"/>
        <rFont val="Wingdings"/>
        <charset val="2"/>
      </rPr>
      <t>ü</t>
    </r>
    <r>
      <rPr>
        <b/>
        <sz val="28"/>
        <rFont val="Cordia New"/>
        <family val="2"/>
        <charset val="222"/>
      </rPr>
      <t xml:space="preserve">    ไม่บรรลุเป้าหมาย</t>
    </r>
  </si>
  <si>
    <t>ü</t>
  </si>
  <si>
    <t xml:space="preserve"> ü</t>
  </si>
  <si>
    <t xml:space="preserve">  ü</t>
  </si>
  <si>
    <t>ปริมาณการปล่อยก๊าซเรือนกระจกในเดือนมกราคม 2568 เพิ่มขึ้นเมื่อเปรียบเทียบกับช่วงเวลาเดียวกันของปี 2567 จำนวน 920.17 kgCO2e หรือเพิ่มขึ้น เท่ากับ 68.89%</t>
  </si>
  <si>
    <t>ปริมาณการปล่อยก๊าซเรือนกระจกเพิ่มสูงขึ้น เนื่องจากข้อมูลการปล่อยก๊าซเรือนกระจกในเดือนมกราคม 2567 ยังไม่สมบูรณ์ครบถ้วน</t>
  </si>
  <si>
    <t>ปรับปรุงระบบรายงานและจัดเก็บข้อมูลให้ครบถ้วน ถูกต้อง และทันต่อการประเมินผล</t>
  </si>
  <si>
    <r>
      <rPr>
        <b/>
        <sz val="24"/>
        <rFont val="Wingdings"/>
        <charset val="2"/>
      </rPr>
      <t xml:space="preserve"> ü </t>
    </r>
    <r>
      <rPr>
        <b/>
        <sz val="24"/>
        <rFont val="Cordia New"/>
        <family val="2"/>
      </rPr>
      <t>บรรลุเป้าหมาย</t>
    </r>
  </si>
  <si>
    <t>-</t>
  </si>
  <si>
    <t>ปริมาณการปล่อยก๊าซเรือนกระจกเพิ่มสูงขึ้น เนื่องจากเดือนมีนาคม 2567 มีการใข้สารทำความเย็น R32 มากกว่าช่วงเวลาเดียวกันของปี 2567</t>
  </si>
  <si>
    <t>ตรวจสอบปริมาณการใช้ไฟฟ้าว่าแตกต่างจากเดือนก่อนมาจากสาเหตุอะไร</t>
  </si>
  <si>
    <t>ปริมาณการปล่อยก๊าซเรือนกระจกลดลง เนื่องจากปริมาณการใช้ไฟฟ้าในเดือนกุมภาพันธ์ 2568 ลดลงจากช่วงเวลาเดียวกันของปี 2567 เพราะมิเตอร์ไฟฟ้าเสีย</t>
  </si>
  <si>
    <t>ปริมาณการปล่อยก๊าซเรือนกระจกเพิ่มสูงขึ้น เนื่องจากข้อมูลการปล่อยก๊าซเรือนกระจกในเดือนเมษายน 2567 ยังไม่สมบูรณ์ครบถ้วน</t>
  </si>
  <si>
    <t>ปริมาณการปล่อยก๊าซเรือนกระจกในเดือนพฤษภาคม 2568 ลดลงเมื่อเปรียบเทียบกับช่วงเวลาเดียวกันของปี 2567 จำนวน 598.49.44 kgCO2e หรือลดลง เท่ากับ 21.13%</t>
  </si>
  <si>
    <t>ปริมาณการปล่อยก๊าซเรือนกระจกลดลง เนื่องจากปริมาณการใช้ไฟฟ้าในเดือนพฤษภาคม 2568 ลดลงจากช่วงเวลาเดียวกันของปี 2567</t>
  </si>
  <si>
    <t>ปริมาณการปล่อยก๊าซเรือนกระจกเพิ่มสูงขึ้น เนื่องจากเดือนมิถุนายน 2568 มีการใข้สารทำความเย็น R32 มากกว่าช่วงเวลาเดียวกันของปี 2567</t>
  </si>
  <si>
    <t>ปริมาณการปล่อยก๊าซเรือนกระจกในเดือนมิถุนายน 2568 เพิ่มขึ้นเมื่อเปรียบเทียบกับช่วงเวลาเดียวกันของปี 2567 จำนวน 16,634.11 kgCO2e หรือลดลง เท่ากับ 594.69%</t>
  </si>
  <si>
    <t>ปริมาณการปล่อยก๊าซเรือนกระจกในเดือนเมษายน 2568 เพิ่มขึ้นเมื่อเปรียบเทียบกับช่วงเวลาเดียวกันของปี 2567 จำนวน 1,640.78 kgCO2e หรือเพิ่มขึ้น เท่ากับ 68.92%</t>
  </si>
  <si>
    <t>ปริมาณการปล่อยก๊าซเรือนกระจกในเดือนมีนาคม 2568 เพิ่มขึ้นเมื่อเปรียบเทียบกับช่วงเวลาเดียวกันของปี 2567 จำนวน 10,730.88 kgCO2e หรือเพิ่มขึ้น เท่ากับ 1,886.16%</t>
  </si>
  <si>
    <t>ปริมาณการปล่อยก๊าซเรือนกระจกในเดือนกุมภาพันธ์ 2568 ลดลงเมื่อเปรียบเทียบกับช่วงเวลาเดียวกันของปี 2567 จำนวน 1,788.56 kgCO2e หรือลดลง เท่ากับ 39.63%</t>
  </si>
  <si>
    <t>ปริมาณการปล่อยก๊าซเรือนกระจกลดลง เนื่องจากปริมาณการใช้ไฟฟ้า น้ำประปา ขยะของเสีย ในเดือนกรกฎาคม 2568 ลดลงจากช่วงเวลาเดียวกันของปี 2567</t>
  </si>
  <si>
    <t>ปริมาณการปล่อยก๊าซเรือนกระจกในเดือนกรกฎาคม 2568 ลดลงเมื่อเปรียบเทียบกับช่วงเวลาเดียวกันของปี 2567 จำนวน 1,426.97 kgCO2e หรือลดลง เท่ากับ 29.16%</t>
  </si>
  <si>
    <t>ปริมาณการปล่อยก๊าซเรือนกระจกในเดือนสิงหาคม 2568 ลดลงเมื่อเปรียบเทียบกับช่วงเวลาเดียวกันของปี 2567 จำนวน 1,042.23 kgCO2e หรือลดลง เท่ากับ 22.33%</t>
  </si>
  <si>
    <t>ปริมาณการปล่อยก๊าซเรือนกระจกลดลง เนื่องจากปริมาณการใช้ไฟฟ้า น้ำประปา กระดาษ ขยะของเสีย ในเดือนสิงหาคม 2568 ลดลงจากช่วงเวลาเดียวกันของปี 2567</t>
  </si>
  <si>
    <t>ปริมาณการปล่อยก๊าซเรือนกระจกในเดือนกันยายน 2568 เพิ่มขึ้นเมื่อเปรียบเทียบกับช่วงเวลาเดียวกันของปี 2567 จำนวน 1,591.21 kgCO2e หรือลดลง เท่ากับ 75.51%</t>
  </si>
  <si>
    <t>ปริมาณการปล่อยก๊าซเรือนกระจกเพิ่มสูงขึ้น เนื่องจากปริมาณการใช้ไฟฟ้าในเดือนกันยายน 2567 มากกว่าจากช่วงเวลาเดียวกันของปี 2567</t>
  </si>
  <si>
    <t>ปริมาณการปล่อยก๊าซเรือนกระจกในเดือนตุลาคม 2568 ลดลงเมื่อเปรียบเทียบกับช่วงเวลาเดียวกันของปี 2567 จำนวน 2,836.31 kgCO2e หรือลดลง เท่ากับ 50.82%</t>
  </si>
  <si>
    <t>ปริมาณการปล่อยก๊าซเรือนกระจกลดลง เนื่องจากปริมาณการใช้ไฟฟ้า น้ำประปา กระดาษ ขยะของเสีย ในเดือนตุลาคม 2568 ลดลงจากช่วงเวลาเดียวกันของปี 2567</t>
  </si>
  <si>
    <t>ปริมาณการปล่อยก๊าซเรือนกระจกในเดือนพฤศจิกายน 2568 ลดลงเมื่อเปรียบเทียบกับช่วงเวลาเดียวกันของปี 2567 จำนวน 1,325.38 kgCO2e หรือลดลง เท่ากับ 43.30%</t>
  </si>
  <si>
    <t>ปริมาณการปล่อยก๊าซเรือนกระจกลดลง เนื่องจากปริมาณการใช้ไฟฟ้า น้ำประปา ขยะของเสีย ในเดือนพฤศจิกายน 2568 ลดลงจากช่วงเวลาเดียวกันของปี 2567</t>
  </si>
  <si>
    <t>ปริมาณการปล่อยก๊าซเรือนกระจกในเดือนธันวาคม 2568 ลดลงเมื่อเปรียบเทียบกับช่วงเวลาเดียวกันของปี 2567 จำนวน 295.11 kgCO2e หรือลดลง เท่ากับ 10.03%</t>
  </si>
  <si>
    <t>ปริมาณการปล่อยก๊าซเรือนกระจกลดลง เนื่องจากปริมาณการน้ำประปาในเดือนธันวาคม 2568 ลดลงจากช่วงเวลาเดียวกันของปี 2567</t>
  </si>
  <si>
    <t>ลดปริมาณการใช้ไฟฟ้า ใช้ตามความจำเป็นและสมควร</t>
  </si>
  <si>
    <t>ลดปริมาณการใข้สารทำความเย็น R32 ใช้ตามความจำเป็นและสมควร</t>
  </si>
  <si>
    <t>ประชาสัมพันธ์ลดการใช้พลังงาน รณรงค์ให้ใช้กระดาษสองหน้า และตรวจสอบก่อนการสั่งพิมพ์</t>
  </si>
  <si>
    <t>จัดสื่อประชาสัมพันธ์อย่างต่อเนื่อง เพื่อสร้างการรับรู้แก่ผู้ปฏิบัติงาน รณรงค์ให้ใช้กระดาษสองหน้า และตรวจสอบก่อนการสั่งพิมพ์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</si>
</sst>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  <numFmt numFmtId="195" formatCode="_-* #,##0.0_-;\-* #,##0.0_-;_-* &quot;-&quot;??_-;_-@_-"/>
  </numFmts>
  <fonts count="70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2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TH SarabunPSK"/>
      <family val="2"/>
      <charset val="222"/>
    </font>
    <font>
      <b/>
      <sz val="18"/>
      <name val="Cordia New"/>
      <family val="2"/>
      <charset val="222"/>
    </font>
    <font>
      <b/>
      <sz val="16"/>
      <color rgb="FF000000"/>
      <name val="TH Sarabun New"/>
      <family val="2"/>
      <charset val="222"/>
    </font>
    <font>
      <b/>
      <sz val="20"/>
      <name val="Cordia New"/>
      <family val="2"/>
      <charset val="222"/>
    </font>
    <font>
      <sz val="24"/>
      <name val="Cordia New"/>
      <family val="2"/>
      <charset val="222"/>
    </font>
    <font>
      <sz val="16"/>
      <color rgb="FF000000"/>
      <name val="TH Sarabun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b/>
      <sz val="24"/>
      <name val="Cordia New"/>
      <family val="2"/>
    </font>
    <font>
      <sz val="18"/>
      <color rgb="FF000000"/>
      <name val="TH Sarabun New"/>
      <family val="2"/>
      <charset val="222"/>
    </font>
    <font>
      <sz val="18"/>
      <name val="Cordia New"/>
      <family val="2"/>
      <charset val="222"/>
    </font>
    <font>
      <sz val="26"/>
      <name val="Cordia New"/>
      <family val="2"/>
      <charset val="222"/>
    </font>
    <font>
      <b/>
      <sz val="26"/>
      <name val="Cordia New"/>
      <family val="2"/>
    </font>
    <font>
      <b/>
      <sz val="18"/>
      <color rgb="FF000000"/>
      <name val="TH Sarabun New"/>
      <family val="2"/>
    </font>
    <font>
      <sz val="26"/>
      <name val="TH Sarabun New"/>
      <family val="2"/>
      <charset val="222"/>
    </font>
    <font>
      <b/>
      <u/>
      <sz val="26"/>
      <color rgb="FFFF0000"/>
      <name val="TH Sarabun New"/>
      <family val="2"/>
    </font>
    <font>
      <sz val="10"/>
      <name val="Arial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rgb="FF000000"/>
      <name val="TH Sarabun New"/>
      <family val="2"/>
      <charset val="222"/>
    </font>
    <font>
      <sz val="10"/>
      <color rgb="FF000000"/>
      <name val="TH Sarabun New"/>
      <family val="2"/>
      <charset val="222"/>
    </font>
    <font>
      <sz val="11"/>
      <color rgb="FF000000"/>
      <name val="TH Sarabun New"/>
      <family val="2"/>
      <charset val="222"/>
    </font>
    <font>
      <sz val="13"/>
      <name val="Cordia New"/>
      <family val="2"/>
      <charset val="222"/>
    </font>
    <font>
      <sz val="12"/>
      <name val="TH Sarabun New"/>
      <family val="2"/>
      <charset val="222"/>
    </font>
    <font>
      <b/>
      <sz val="10.5"/>
      <color rgb="FF000000"/>
      <name val="TH Sarabun New"/>
      <family val="2"/>
      <charset val="222"/>
    </font>
    <font>
      <b/>
      <sz val="28"/>
      <name val="Wingdings"/>
      <charset val="2"/>
    </font>
    <font>
      <sz val="24"/>
      <name val="Wingdings"/>
      <charset val="2"/>
    </font>
    <font>
      <sz val="20"/>
      <name val="Cordia New"/>
      <family val="2"/>
    </font>
    <font>
      <b/>
      <sz val="24"/>
      <name val="Wingdings"/>
      <charset val="2"/>
    </font>
    <font>
      <b/>
      <sz val="24"/>
      <name val="Cordia New"/>
      <family val="2"/>
      <charset val="2"/>
    </font>
    <font>
      <sz val="24"/>
      <color rgb="FF000000"/>
      <name val="Wingdings"/>
      <charset val="2"/>
    </font>
    <font>
      <sz val="18"/>
      <name val="Cordia Ne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0" fontId="53" fillId="0" borderId="0"/>
    <xf numFmtId="0" fontId="1" fillId="0" borderId="0"/>
    <xf numFmtId="0" fontId="54" fillId="0" borderId="0" applyBorder="0"/>
  </cellStyleXfs>
  <cellXfs count="333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187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8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9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4" fontId="13" fillId="3" borderId="0" xfId="0" applyNumberFormat="1" applyFont="1" applyFill="1" applyAlignment="1">
      <alignment horizontal="center" vertical="top" wrapText="1"/>
    </xf>
    <xf numFmtId="1" fontId="13" fillId="3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3" fillId="3" borderId="0" xfId="0" applyFont="1" applyFill="1" applyAlignment="1">
      <alignment horizontal="center" vertical="center"/>
    </xf>
    <xf numFmtId="189" fontId="14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3" fillId="3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20" fillId="10" borderId="1" xfId="4" applyFont="1" applyFill="1" applyBorder="1" applyAlignment="1">
      <alignment horizontal="center" vertical="center"/>
    </xf>
    <xf numFmtId="0" fontId="21" fillId="3" borderId="0" xfId="4" applyFont="1" applyFill="1"/>
    <xf numFmtId="191" fontId="20" fillId="10" borderId="1" xfId="5" applyNumberFormat="1" applyFont="1" applyFill="1" applyBorder="1" applyAlignment="1">
      <alignment horizontal="center" vertical="center"/>
    </xf>
    <xf numFmtId="0" fontId="19" fillId="0" borderId="1" xfId="4" applyBorder="1"/>
    <xf numFmtId="0" fontId="19" fillId="0" borderId="1" xfId="4" applyBorder="1" applyAlignment="1">
      <alignment horizontal="center"/>
    </xf>
    <xf numFmtId="192" fontId="0" fillId="0" borderId="1" xfId="5" applyNumberFormat="1" applyFont="1" applyBorder="1"/>
    <xf numFmtId="0" fontId="25" fillId="3" borderId="1" xfId="4" applyFont="1" applyFill="1" applyBorder="1" applyAlignment="1">
      <alignment horizontal="left" vertical="center"/>
    </xf>
    <xf numFmtId="0" fontId="25" fillId="3" borderId="1" xfId="4" applyFont="1" applyFill="1" applyBorder="1" applyAlignment="1">
      <alignment horizontal="center" vertical="center"/>
    </xf>
    <xf numFmtId="191" fontId="25" fillId="3" borderId="1" xfId="5" applyNumberFormat="1" applyFont="1" applyFill="1" applyBorder="1" applyAlignment="1">
      <alignment horizontal="center" vertical="center"/>
    </xf>
    <xf numFmtId="0" fontId="21" fillId="3" borderId="1" xfId="4" applyFont="1" applyFill="1" applyBorder="1"/>
    <xf numFmtId="0" fontId="21" fillId="3" borderId="1" xfId="4" applyFont="1" applyFill="1" applyBorder="1" applyAlignment="1">
      <alignment horizontal="center" vertical="top"/>
    </xf>
    <xf numFmtId="0" fontId="21" fillId="3" borderId="1" xfId="4" applyFont="1" applyFill="1" applyBorder="1" applyAlignment="1">
      <alignment vertical="top"/>
    </xf>
    <xf numFmtId="11" fontId="25" fillId="3" borderId="1" xfId="4" applyNumberFormat="1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0" xfId="5" applyNumberFormat="1" applyFont="1" applyFill="1"/>
    <xf numFmtId="0" fontId="21" fillId="3" borderId="0" xfId="4" applyFont="1" applyFill="1" applyAlignment="1">
      <alignment horizontal="center"/>
    </xf>
    <xf numFmtId="188" fontId="21" fillId="3" borderId="0" xfId="4" applyNumberFormat="1" applyFont="1" applyFill="1"/>
    <xf numFmtId="188" fontId="0" fillId="0" borderId="0" xfId="5" applyNumberFormat="1" applyFont="1"/>
    <xf numFmtId="0" fontId="21" fillId="3" borderId="1" xfId="4" applyFont="1" applyFill="1" applyBorder="1" applyAlignment="1">
      <alignment horizontal="center"/>
    </xf>
    <xf numFmtId="0" fontId="26" fillId="3" borderId="1" xfId="4" applyFont="1" applyFill="1" applyBorder="1" applyAlignment="1">
      <alignment vertical="top"/>
    </xf>
    <xf numFmtId="49" fontId="21" fillId="3" borderId="1" xfId="4" applyNumberFormat="1" applyFont="1" applyFill="1" applyBorder="1" applyAlignment="1">
      <alignment vertical="top"/>
    </xf>
    <xf numFmtId="0" fontId="21" fillId="3" borderId="1" xfId="4" applyFont="1" applyFill="1" applyBorder="1" applyAlignment="1">
      <alignment vertical="center"/>
    </xf>
    <xf numFmtId="0" fontId="21" fillId="3" borderId="1" xfId="4" applyFont="1" applyFill="1" applyBorder="1" applyAlignment="1">
      <alignment vertical="center" wrapText="1"/>
    </xf>
    <xf numFmtId="0" fontId="21" fillId="3" borderId="1" xfId="4" applyFont="1" applyFill="1" applyBorder="1" applyAlignment="1">
      <alignment horizontal="center" vertical="center" wrapText="1"/>
    </xf>
    <xf numFmtId="191" fontId="21" fillId="3" borderId="0" xfId="4" applyNumberFormat="1" applyFont="1" applyFill="1"/>
    <xf numFmtId="0" fontId="26" fillId="3" borderId="1" xfId="4" applyFont="1" applyFill="1" applyBorder="1" applyAlignment="1">
      <alignment vertical="center"/>
    </xf>
    <xf numFmtId="0" fontId="21" fillId="3" borderId="0" xfId="4" applyFont="1" applyFill="1" applyAlignment="1">
      <alignment vertical="center"/>
    </xf>
    <xf numFmtId="0" fontId="21" fillId="3" borderId="0" xfId="4" applyFont="1" applyFill="1" applyAlignment="1">
      <alignment vertical="center" wrapText="1"/>
    </xf>
    <xf numFmtId="0" fontId="21" fillId="3" borderId="0" xfId="4" applyFont="1" applyFill="1" applyAlignment="1">
      <alignment horizontal="center" vertical="center"/>
    </xf>
    <xf numFmtId="11" fontId="25" fillId="3" borderId="0" xfId="4" applyNumberFormat="1" applyFont="1" applyFill="1" applyAlignment="1">
      <alignment horizontal="center" vertical="center"/>
    </xf>
    <xf numFmtId="191" fontId="25" fillId="3" borderId="0" xfId="5" applyNumberFormat="1" applyFont="1" applyFill="1" applyBorder="1" applyAlignment="1">
      <alignment horizontal="center" vertical="center"/>
    </xf>
    <xf numFmtId="0" fontId="21" fillId="3" borderId="0" xfId="4" applyFont="1" applyFill="1" applyAlignment="1">
      <alignment horizontal="center" vertical="center" wrapText="1"/>
    </xf>
    <xf numFmtId="49" fontId="21" fillId="3" borderId="0" xfId="4" applyNumberFormat="1" applyFont="1" applyFill="1" applyAlignment="1">
      <alignment vertical="top"/>
    </xf>
    <xf numFmtId="11" fontId="27" fillId="3" borderId="0" xfId="6" applyNumberFormat="1" applyFill="1" applyBorder="1" applyAlignment="1">
      <alignment horizontal="left" vertical="center"/>
    </xf>
    <xf numFmtId="0" fontId="22" fillId="12" borderId="0" xfId="4" applyFont="1" applyFill="1"/>
    <xf numFmtId="0" fontId="21" fillId="12" borderId="0" xfId="4" applyFont="1" applyFill="1" applyAlignment="1">
      <alignment horizontal="left" vertical="top"/>
    </xf>
    <xf numFmtId="193" fontId="21" fillId="12" borderId="0" xfId="5" applyNumberFormat="1" applyFont="1" applyFill="1" applyAlignment="1">
      <alignment horizontal="left" vertical="top"/>
    </xf>
    <xf numFmtId="193" fontId="21" fillId="12" borderId="0" xfId="5" applyNumberFormat="1" applyFont="1" applyFill="1" applyAlignment="1">
      <alignment horizontal="left" vertical="top" wrapText="1"/>
    </xf>
    <xf numFmtId="191" fontId="21" fillId="12" borderId="0" xfId="5" applyNumberFormat="1" applyFont="1" applyFill="1"/>
    <xf numFmtId="0" fontId="21" fillId="12" borderId="0" xfId="4" applyFont="1" applyFill="1"/>
    <xf numFmtId="193" fontId="21" fillId="3" borderId="0" xfId="5" applyNumberFormat="1" applyFont="1" applyFill="1"/>
    <xf numFmtId="193" fontId="21" fillId="3" borderId="0" xfId="5" applyNumberFormat="1" applyFont="1" applyFill="1" applyAlignment="1">
      <alignment horizontal="center"/>
    </xf>
    <xf numFmtId="191" fontId="21" fillId="3" borderId="0" xfId="5" applyNumberFormat="1" applyFont="1" applyFill="1" applyAlignment="1">
      <alignment horizontal="center"/>
    </xf>
    <xf numFmtId="194" fontId="21" fillId="3" borderId="1" xfId="5" applyNumberFormat="1" applyFont="1" applyFill="1" applyBorder="1" applyAlignment="1">
      <alignment horizontal="center" vertical="top"/>
    </xf>
    <xf numFmtId="191" fontId="21" fillId="3" borderId="1" xfId="5" applyNumberFormat="1" applyFont="1" applyFill="1" applyBorder="1" applyAlignment="1">
      <alignment horizontal="center"/>
    </xf>
    <xf numFmtId="0" fontId="21" fillId="0" borderId="1" xfId="5" applyNumberFormat="1" applyFont="1" applyFill="1" applyBorder="1" applyAlignment="1">
      <alignment horizontal="center" vertical="top"/>
    </xf>
    <xf numFmtId="0" fontId="21" fillId="0" borderId="1" xfId="4" applyFont="1" applyBorder="1" applyAlignment="1">
      <alignment horizontal="center" vertical="top"/>
    </xf>
    <xf numFmtId="43" fontId="21" fillId="3" borderId="0" xfId="5" applyFont="1" applyFill="1"/>
    <xf numFmtId="0" fontId="21" fillId="0" borderId="1" xfId="4" applyFont="1" applyBorder="1" applyAlignment="1">
      <alignment vertical="top"/>
    </xf>
    <xf numFmtId="0" fontId="21" fillId="3" borderId="1" xfId="5" applyNumberFormat="1" applyFont="1" applyFill="1" applyBorder="1" applyAlignment="1">
      <alignment horizontal="center" vertical="top"/>
    </xf>
    <xf numFmtId="0" fontId="21" fillId="3" borderId="1" xfId="5" applyNumberFormat="1" applyFont="1" applyFill="1" applyBorder="1" applyAlignment="1">
      <alignment horizontal="center"/>
    </xf>
    <xf numFmtId="193" fontId="21" fillId="3" borderId="1" xfId="5" applyNumberFormat="1" applyFont="1" applyFill="1" applyBorder="1"/>
    <xf numFmtId="191" fontId="21" fillId="3" borderId="1" xfId="5" applyNumberFormat="1" applyFont="1" applyFill="1" applyBorder="1"/>
    <xf numFmtId="0" fontId="13" fillId="0" borderId="1" xfId="3" applyFont="1" applyBorder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right" vertical="center"/>
    </xf>
    <xf numFmtId="4" fontId="33" fillId="3" borderId="0" xfId="0" applyNumberFormat="1" applyFont="1" applyFill="1" applyAlignment="1">
      <alignment horizontal="center" vertical="center" wrapText="1"/>
    </xf>
    <xf numFmtId="0" fontId="33" fillId="3" borderId="0" xfId="3" applyFont="1" applyFill="1" applyAlignment="1" applyProtection="1">
      <alignment vertical="center"/>
    </xf>
    <xf numFmtId="0" fontId="33" fillId="3" borderId="0" xfId="0" applyFont="1" applyFill="1" applyAlignment="1">
      <alignment horizontal="center" vertical="top" wrapText="1"/>
    </xf>
    <xf numFmtId="4" fontId="33" fillId="3" borderId="0" xfId="0" applyNumberFormat="1" applyFont="1" applyFill="1" applyAlignment="1">
      <alignment horizontal="center" vertical="top" wrapText="1"/>
    </xf>
    <xf numFmtId="1" fontId="33" fillId="3" borderId="0" xfId="0" applyNumberFormat="1" applyFont="1" applyFill="1" applyAlignment="1">
      <alignment horizontal="center" vertical="top" wrapText="1"/>
    </xf>
    <xf numFmtId="0" fontId="33" fillId="3" borderId="1" xfId="0" applyFont="1" applyFill="1" applyBorder="1" applyAlignment="1">
      <alignment horizontal="center" vertical="top" wrapText="1"/>
    </xf>
    <xf numFmtId="4" fontId="33" fillId="3" borderId="1" xfId="0" applyNumberFormat="1" applyFont="1" applyFill="1" applyBorder="1" applyAlignment="1">
      <alignment horizontal="center" vertical="top" wrapText="1"/>
    </xf>
    <xf numFmtId="0" fontId="32" fillId="3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right" wrapText="1"/>
    </xf>
    <xf numFmtId="0" fontId="33" fillId="3" borderId="1" xfId="0" applyFont="1" applyFill="1" applyBorder="1"/>
    <xf numFmtId="0" fontId="33" fillId="3" borderId="1" xfId="0" applyFont="1" applyFill="1" applyBorder="1" applyAlignment="1">
      <alignment horizontal="right"/>
    </xf>
    <xf numFmtId="188" fontId="33" fillId="3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/>
    <xf numFmtId="188" fontId="33" fillId="3" borderId="1" xfId="0" applyNumberFormat="1" applyFont="1" applyFill="1" applyBorder="1" applyAlignment="1">
      <alignment horizontal="right"/>
    </xf>
    <xf numFmtId="189" fontId="34" fillId="3" borderId="1" xfId="0" applyNumberFormat="1" applyFont="1" applyFill="1" applyBorder="1" applyAlignment="1">
      <alignment horizontal="center"/>
    </xf>
    <xf numFmtId="2" fontId="33" fillId="3" borderId="1" xfId="0" applyNumberFormat="1" applyFont="1" applyFill="1" applyBorder="1" applyAlignment="1">
      <alignment horizontal="center"/>
    </xf>
    <xf numFmtId="190" fontId="33" fillId="3" borderId="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3" fillId="3" borderId="0" xfId="3" applyFont="1" applyFill="1" applyBorder="1" applyAlignment="1" applyProtection="1">
      <alignment horizontal="center"/>
    </xf>
    <xf numFmtId="0" fontId="33" fillId="3" borderId="0" xfId="0" applyFont="1" applyFill="1" applyAlignment="1">
      <alignment horizontal="center" wrapText="1"/>
    </xf>
    <xf numFmtId="4" fontId="33" fillId="3" borderId="0" xfId="0" applyNumberFormat="1" applyFont="1" applyFill="1" applyAlignment="1">
      <alignment horizontal="right" wrapText="1"/>
    </xf>
    <xf numFmtId="0" fontId="32" fillId="3" borderId="0" xfId="0" applyFont="1" applyFill="1" applyAlignment="1">
      <alignment horizontal="center" wrapText="1"/>
    </xf>
    <xf numFmtId="0" fontId="33" fillId="3" borderId="0" xfId="0" applyFont="1" applyFill="1" applyAlignment="1">
      <alignment wrapText="1"/>
    </xf>
    <xf numFmtId="0" fontId="33" fillId="15" borderId="1" xfId="0" applyFont="1" applyFill="1" applyBorder="1" applyAlignment="1">
      <alignment horizontal="center" wrapText="1"/>
    </xf>
    <xf numFmtId="0" fontId="39" fillId="15" borderId="1" xfId="0" applyFont="1" applyFill="1" applyBorder="1" applyAlignment="1">
      <alignment horizontal="center"/>
    </xf>
    <xf numFmtId="17" fontId="39" fillId="15" borderId="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wrapText="1"/>
    </xf>
    <xf numFmtId="187" fontId="33" fillId="3" borderId="1" xfId="7" applyFont="1" applyFill="1" applyBorder="1" applyAlignment="1">
      <alignment horizontal="center" wrapText="1"/>
    </xf>
    <xf numFmtId="187" fontId="33" fillId="3" borderId="1" xfId="7" applyFont="1" applyFill="1" applyBorder="1" applyAlignment="1">
      <alignment horizontal="center" vertical="center"/>
    </xf>
    <xf numFmtId="0" fontId="33" fillId="0" borderId="1" xfId="0" applyFont="1" applyBorder="1"/>
    <xf numFmtId="0" fontId="32" fillId="3" borderId="0" xfId="0" applyFont="1" applyFill="1" applyAlignment="1">
      <alignment wrapText="1"/>
    </xf>
    <xf numFmtId="0" fontId="33" fillId="0" borderId="1" xfId="3" applyFont="1" applyFill="1" applyBorder="1" applyAlignment="1" applyProtection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3" borderId="0" xfId="0" applyFont="1" applyFill="1" applyAlignment="1">
      <alignment horizontal="left" vertical="center"/>
    </xf>
    <xf numFmtId="0" fontId="40" fillId="13" borderId="0" xfId="0" applyFont="1" applyFill="1" applyAlignment="1">
      <alignment horizontal="left" vertical="center"/>
    </xf>
    <xf numFmtId="0" fontId="40" fillId="13" borderId="0" xfId="0" applyFont="1" applyFill="1" applyAlignment="1">
      <alignment vertical="center"/>
    </xf>
    <xf numFmtId="0" fontId="38" fillId="13" borderId="0" xfId="0" applyFont="1" applyFill="1" applyAlignment="1">
      <alignment vertical="center"/>
    </xf>
    <xf numFmtId="0" fontId="43" fillId="1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40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33" fillId="3" borderId="0" xfId="3" applyFont="1" applyFill="1" applyBorder="1" applyAlignment="1" applyProtection="1">
      <alignment horizontal="left"/>
    </xf>
    <xf numFmtId="0" fontId="32" fillId="3" borderId="0" xfId="0" applyFont="1" applyFill="1" applyAlignment="1">
      <alignment horizontal="left" vertical="top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43" fillId="16" borderId="0" xfId="0" applyFont="1" applyFill="1" applyAlignment="1">
      <alignment vertical="center"/>
    </xf>
    <xf numFmtId="0" fontId="32" fillId="3" borderId="14" xfId="0" applyFont="1" applyFill="1" applyBorder="1" applyAlignment="1">
      <alignment vertical="center"/>
    </xf>
    <xf numFmtId="195" fontId="33" fillId="3" borderId="1" xfId="7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5" fillId="13" borderId="0" xfId="0" applyFont="1" applyFill="1" applyAlignment="1">
      <alignment horizontal="right" vertical="center"/>
    </xf>
    <xf numFmtId="0" fontId="45" fillId="13" borderId="0" xfId="0" applyFont="1" applyFill="1" applyAlignment="1">
      <alignment horizontal="left" vertical="center"/>
    </xf>
    <xf numFmtId="187" fontId="33" fillId="3" borderId="0" xfId="7" applyFont="1" applyFill="1" applyBorder="1" applyAlignment="1">
      <alignment horizontal="center" vertical="center"/>
    </xf>
    <xf numFmtId="187" fontId="46" fillId="3" borderId="1" xfId="0" applyNumberFormat="1" applyFont="1" applyFill="1" applyBorder="1" applyAlignment="1">
      <alignment vertical="center"/>
    </xf>
    <xf numFmtId="0" fontId="46" fillId="3" borderId="1" xfId="0" applyFont="1" applyFill="1" applyBorder="1" applyAlignment="1">
      <alignment vertical="center"/>
    </xf>
    <xf numFmtId="0" fontId="42" fillId="3" borderId="0" xfId="0" applyFont="1" applyFill="1"/>
    <xf numFmtId="0" fontId="47" fillId="3" borderId="1" xfId="0" applyFont="1" applyFill="1" applyBorder="1" applyAlignment="1">
      <alignment horizontal="left" wrapText="1"/>
    </xf>
    <xf numFmtId="0" fontId="50" fillId="3" borderId="1" xfId="0" applyFont="1" applyFill="1" applyBorder="1" applyAlignment="1">
      <alignment horizontal="center"/>
    </xf>
    <xf numFmtId="0" fontId="44" fillId="3" borderId="0" xfId="0" applyFont="1" applyFill="1" applyAlignment="1">
      <alignment vertical="center"/>
    </xf>
    <xf numFmtId="0" fontId="49" fillId="3" borderId="0" xfId="0" applyFont="1" applyFill="1" applyAlignment="1">
      <alignment vertical="center" wrapText="1"/>
    </xf>
    <xf numFmtId="0" fontId="47" fillId="3" borderId="1" xfId="0" applyFont="1" applyFill="1" applyBorder="1" applyAlignment="1">
      <alignment horizontal="left"/>
    </xf>
    <xf numFmtId="0" fontId="47" fillId="3" borderId="1" xfId="3" applyFont="1" applyFill="1" applyBorder="1" applyAlignment="1" applyProtection="1">
      <alignment horizontal="left"/>
    </xf>
    <xf numFmtId="0" fontId="39" fillId="3" borderId="0" xfId="0" applyFont="1" applyFill="1" applyAlignment="1">
      <alignment horizontal="center"/>
    </xf>
    <xf numFmtId="0" fontId="41" fillId="3" borderId="0" xfId="0" applyFont="1" applyFill="1" applyAlignment="1">
      <alignment vertical="center"/>
    </xf>
    <xf numFmtId="0" fontId="51" fillId="3" borderId="0" xfId="0" applyFont="1" applyFill="1"/>
    <xf numFmtId="187" fontId="48" fillId="3" borderId="0" xfId="7" applyFont="1" applyFill="1" applyBorder="1" applyAlignment="1">
      <alignment horizontal="center" vertical="center"/>
    </xf>
    <xf numFmtId="0" fontId="52" fillId="3" borderId="0" xfId="0" applyFont="1" applyFill="1"/>
    <xf numFmtId="2" fontId="33" fillId="3" borderId="1" xfId="0" applyNumberFormat="1" applyFont="1" applyFill="1" applyBorder="1" applyAlignment="1">
      <alignment horizontal="center" wrapText="1"/>
    </xf>
    <xf numFmtId="0" fontId="55" fillId="0" borderId="1" xfId="0" applyFont="1" applyBorder="1" applyAlignment="1">
      <alignment wrapText="1"/>
    </xf>
    <xf numFmtId="187" fontId="55" fillId="3" borderId="1" xfId="7" applyFont="1" applyFill="1" applyBorder="1" applyAlignment="1">
      <alignment horizontal="center" wrapText="1"/>
    </xf>
    <xf numFmtId="187" fontId="55" fillId="3" borderId="1" xfId="7" applyFont="1" applyFill="1" applyBorder="1" applyAlignment="1">
      <alignment horizontal="center" vertical="center"/>
    </xf>
    <xf numFmtId="0" fontId="55" fillId="0" borderId="1" xfId="0" applyFont="1" applyBorder="1"/>
    <xf numFmtId="0" fontId="55" fillId="0" borderId="1" xfId="3" applyFont="1" applyFill="1" applyBorder="1" applyAlignment="1" applyProtection="1"/>
    <xf numFmtId="187" fontId="56" fillId="3" borderId="1" xfId="7" applyFont="1" applyFill="1" applyBorder="1" applyAlignment="1">
      <alignment horizontal="center" vertical="center" wrapText="1"/>
    </xf>
    <xf numFmtId="187" fontId="55" fillId="7" borderId="1" xfId="7" applyFont="1" applyFill="1" applyBorder="1" applyAlignment="1">
      <alignment horizontal="center" vertical="center"/>
    </xf>
    <xf numFmtId="187" fontId="55" fillId="3" borderId="1" xfId="7" applyFont="1" applyFill="1" applyBorder="1" applyAlignment="1">
      <alignment vertical="center"/>
    </xf>
    <xf numFmtId="187" fontId="56" fillId="3" borderId="1" xfId="7" applyFont="1" applyFill="1" applyBorder="1" applyAlignment="1">
      <alignment horizontal="center" vertical="center"/>
    </xf>
    <xf numFmtId="187" fontId="57" fillId="3" borderId="1" xfId="0" applyNumberFormat="1" applyFont="1" applyFill="1" applyBorder="1" applyAlignment="1">
      <alignment vertical="center"/>
    </xf>
    <xf numFmtId="187" fontId="58" fillId="3" borderId="1" xfId="0" applyNumberFormat="1" applyFont="1" applyFill="1" applyBorder="1" applyAlignment="1">
      <alignment vertical="center"/>
    </xf>
    <xf numFmtId="187" fontId="59" fillId="3" borderId="1" xfId="0" applyNumberFormat="1" applyFont="1" applyFill="1" applyBorder="1" applyAlignment="1">
      <alignment vertical="center"/>
    </xf>
    <xf numFmtId="195" fontId="60" fillId="3" borderId="1" xfId="7" applyNumberFormat="1" applyFont="1" applyFill="1" applyBorder="1" applyAlignment="1">
      <alignment horizontal="center" vertical="center"/>
    </xf>
    <xf numFmtId="187" fontId="60" fillId="3" borderId="1" xfId="7" applyFont="1" applyFill="1" applyBorder="1" applyAlignment="1">
      <alignment horizontal="center" vertical="center"/>
    </xf>
    <xf numFmtId="187" fontId="60" fillId="3" borderId="1" xfId="7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horizontal="right"/>
    </xf>
    <xf numFmtId="187" fontId="13" fillId="3" borderId="1" xfId="0" applyNumberFormat="1" applyFont="1" applyFill="1" applyBorder="1" applyAlignment="1">
      <alignment vertical="center" wrapText="1"/>
    </xf>
    <xf numFmtId="187" fontId="55" fillId="3" borderId="1" xfId="0" applyNumberFormat="1" applyFont="1" applyFill="1" applyBorder="1" applyAlignment="1">
      <alignment wrapText="1"/>
    </xf>
    <xf numFmtId="187" fontId="13" fillId="0" borderId="0" xfId="0" applyNumberFormat="1" applyFont="1"/>
    <xf numFmtId="187" fontId="13" fillId="3" borderId="1" xfId="7" applyFont="1" applyFill="1" applyBorder="1" applyAlignment="1">
      <alignment vertical="center" wrapText="1"/>
    </xf>
    <xf numFmtId="187" fontId="13" fillId="17" borderId="1" xfId="7" applyFont="1" applyFill="1" applyBorder="1" applyAlignment="1">
      <alignment vertical="center"/>
    </xf>
    <xf numFmtId="187" fontId="13" fillId="17" borderId="1" xfId="0" applyNumberFormat="1" applyFont="1" applyFill="1" applyBorder="1" applyAlignment="1">
      <alignment vertical="center"/>
    </xf>
    <xf numFmtId="187" fontId="55" fillId="3" borderId="1" xfId="0" applyNumberFormat="1" applyFont="1" applyFill="1" applyBorder="1" applyAlignment="1">
      <alignment vertical="center" wrapText="1"/>
    </xf>
    <xf numFmtId="0" fontId="61" fillId="0" borderId="1" xfId="0" applyFont="1" applyBorder="1"/>
    <xf numFmtId="0" fontId="62" fillId="13" borderId="1" xfId="0" applyFont="1" applyFill="1" applyBorder="1" applyAlignment="1">
      <alignment horizontal="center"/>
    </xf>
    <xf numFmtId="0" fontId="64" fillId="13" borderId="0" xfId="0" applyFont="1" applyFill="1" applyAlignment="1">
      <alignment vertical="center"/>
    </xf>
    <xf numFmtId="0" fontId="65" fillId="3" borderId="0" xfId="0" applyFont="1" applyFill="1" applyAlignment="1">
      <alignment vertical="center"/>
    </xf>
    <xf numFmtId="0" fontId="67" fillId="13" borderId="0" xfId="0" applyFont="1" applyFill="1" applyAlignment="1">
      <alignment horizontal="right" vertical="center"/>
    </xf>
    <xf numFmtId="0" fontId="68" fillId="13" borderId="0" xfId="0" applyFont="1" applyFill="1" applyAlignment="1">
      <alignment vertical="center"/>
    </xf>
    <xf numFmtId="0" fontId="69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6" fillId="3" borderId="0" xfId="0" applyFont="1" applyFill="1" applyAlignment="1">
      <alignment vertical="center"/>
    </xf>
    <xf numFmtId="0" fontId="47" fillId="3" borderId="0" xfId="0" applyFont="1" applyFill="1" applyAlignment="1">
      <alignment horizontal="left" vertical="center"/>
    </xf>
    <xf numFmtId="2" fontId="47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left" wrapText="1"/>
    </xf>
    <xf numFmtId="0" fontId="33" fillId="3" borderId="2" xfId="0" applyFont="1" applyFill="1" applyBorder="1" applyAlignment="1">
      <alignment horizontal="left" wrapText="1"/>
    </xf>
    <xf numFmtId="0" fontId="32" fillId="3" borderId="1" xfId="0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/>
    </xf>
    <xf numFmtId="0" fontId="36" fillId="13" borderId="1" xfId="0" applyFont="1" applyFill="1" applyBorder="1" applyAlignment="1">
      <alignment horizontal="center"/>
    </xf>
    <xf numFmtId="0" fontId="33" fillId="0" borderId="1" xfId="3" applyFont="1" applyBorder="1" applyAlignment="1" applyProtection="1">
      <alignment horizontal="center"/>
    </xf>
    <xf numFmtId="0" fontId="32" fillId="2" borderId="5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left" wrapText="1"/>
    </xf>
    <xf numFmtId="0" fontId="32" fillId="9" borderId="5" xfId="0" applyFont="1" applyFill="1" applyBorder="1" applyAlignment="1">
      <alignment horizontal="left" wrapText="1"/>
    </xf>
    <xf numFmtId="0" fontId="32" fillId="9" borderId="2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0" fontId="33" fillId="0" borderId="5" xfId="3" applyFont="1" applyBorder="1" applyAlignment="1" applyProtection="1">
      <alignment horizontal="left"/>
    </xf>
    <xf numFmtId="0" fontId="33" fillId="0" borderId="2" xfId="3" applyFont="1" applyBorder="1" applyAlignment="1" applyProtection="1">
      <alignment horizontal="left"/>
    </xf>
    <xf numFmtId="0" fontId="37" fillId="3" borderId="6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40" fillId="3" borderId="0" xfId="0" applyFont="1" applyFill="1" applyAlignment="1">
      <alignment horizontal="left" vertical="center" wrapText="1"/>
    </xf>
    <xf numFmtId="0" fontId="41" fillId="16" borderId="0" xfId="0" applyFont="1" applyFill="1" applyAlignment="1">
      <alignment horizontal="center" vertical="center" wrapText="1"/>
    </xf>
    <xf numFmtId="0" fontId="41" fillId="16" borderId="0" xfId="0" applyFont="1" applyFill="1" applyAlignment="1">
      <alignment horizontal="center" vertical="center"/>
    </xf>
    <xf numFmtId="0" fontId="69" fillId="3" borderId="0" xfId="0" applyFont="1" applyFill="1" applyAlignment="1">
      <alignment horizontal="left" vertical="center" wrapText="1"/>
    </xf>
    <xf numFmtId="0" fontId="35" fillId="3" borderId="1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wrapText="1"/>
    </xf>
    <xf numFmtId="0" fontId="35" fillId="3" borderId="10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wrapText="1"/>
    </xf>
    <xf numFmtId="0" fontId="49" fillId="3" borderId="6" xfId="0" applyFont="1" applyFill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center" vertical="center" wrapText="1"/>
    </xf>
    <xf numFmtId="0" fontId="49" fillId="3" borderId="15" xfId="0" applyFont="1" applyFill="1" applyBorder="1" applyAlignment="1">
      <alignment horizontal="center" vertical="center" wrapText="1"/>
    </xf>
    <xf numFmtId="0" fontId="49" fillId="3" borderId="9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13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left"/>
    </xf>
    <xf numFmtId="0" fontId="33" fillId="3" borderId="0" xfId="3" applyFont="1" applyFill="1" applyBorder="1" applyAlignment="1" applyProtection="1">
      <alignment horizontal="left"/>
    </xf>
    <xf numFmtId="0" fontId="44" fillId="16" borderId="0" xfId="0" applyFont="1" applyFill="1" applyAlignment="1">
      <alignment horizontal="center" vertical="center"/>
    </xf>
    <xf numFmtId="0" fontId="69" fillId="3" borderId="0" xfId="0" applyFont="1" applyFill="1" applyAlignment="1">
      <alignment horizontal="left" vertical="center"/>
    </xf>
    <xf numFmtId="0" fontId="47" fillId="3" borderId="0" xfId="0" applyFont="1" applyFill="1" applyAlignment="1">
      <alignment horizontal="left" vertical="center" wrapText="1"/>
    </xf>
    <xf numFmtId="0" fontId="42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11" borderId="5" xfId="4" applyFont="1" applyFill="1" applyBorder="1" applyAlignment="1">
      <alignment horizontal="center"/>
    </xf>
    <xf numFmtId="0" fontId="22" fillId="11" borderId="2" xfId="4" applyFont="1" applyFill="1" applyBorder="1" applyAlignment="1">
      <alignment horizontal="center"/>
    </xf>
    <xf numFmtId="0" fontId="20" fillId="10" borderId="1" xfId="4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20" fillId="10" borderId="5" xfId="4" applyFont="1" applyFill="1" applyBorder="1" applyAlignment="1">
      <alignment horizontal="center" vertical="center"/>
    </xf>
    <xf numFmtId="0" fontId="20" fillId="10" borderId="4" xfId="4" applyFont="1" applyFill="1" applyBorder="1" applyAlignment="1">
      <alignment horizontal="center" vertical="center"/>
    </xf>
    <xf numFmtId="194" fontId="21" fillId="3" borderId="1" xfId="5" applyNumberFormat="1" applyFont="1" applyFill="1" applyBorder="1" applyAlignment="1">
      <alignment horizontal="center" vertical="top"/>
    </xf>
    <xf numFmtId="193" fontId="21" fillId="3" borderId="14" xfId="5" applyNumberFormat="1" applyFont="1" applyFill="1" applyBorder="1" applyAlignment="1">
      <alignment horizontal="center"/>
    </xf>
    <xf numFmtId="0" fontId="21" fillId="3" borderId="5" xfId="4" applyFont="1" applyFill="1" applyBorder="1" applyAlignment="1">
      <alignment horizontal="center" vertical="top"/>
    </xf>
    <xf numFmtId="0" fontId="21" fillId="3" borderId="4" xfId="4" applyFont="1" applyFill="1" applyBorder="1" applyAlignment="1">
      <alignment horizontal="center" vertical="top"/>
    </xf>
    <xf numFmtId="0" fontId="21" fillId="3" borderId="2" xfId="4" applyFont="1" applyFill="1" applyBorder="1" applyAlignment="1">
      <alignment horizontal="center" vertical="top"/>
    </xf>
  </cellXfs>
  <cellStyles count="11">
    <cellStyle name="Comma 2" xfId="2" xr:uid="{00000000-0005-0000-0000-000000000000}"/>
    <cellStyle name="Hyperlink" xfId="3" builtinId="8"/>
    <cellStyle name="Hyperlink 2" xfId="6" xr:uid="{BBD1433B-BAAD-47F5-9F88-3E089F30A4FA}"/>
    <cellStyle name="Normal 2 2" xfId="1" xr:uid="{00000000-0005-0000-0000-000003000000}"/>
    <cellStyle name="จุลภาค" xfId="7" builtinId="3"/>
    <cellStyle name="จุลภาค 2" xfId="5" xr:uid="{EB3300E9-327F-4046-AFC2-70102A598B3E}"/>
    <cellStyle name="ปกติ" xfId="0" builtinId="0"/>
    <cellStyle name="ปกติ 2" xfId="4" xr:uid="{7007CF4D-58A6-46DB-B343-76D7E8A1C14A}"/>
    <cellStyle name="ปกติ 2 2" xfId="9" xr:uid="{2C6ED7F7-1A10-42E0-AC6F-48EEBDE4A05C}"/>
    <cellStyle name="ปกติ 3" xfId="10" xr:uid="{53EF19E4-DF5C-4915-811C-79363E84C7BC}"/>
    <cellStyle name="ปกติ 4" xfId="8" xr:uid="{83486CFF-3A84-44E9-B10C-44DB94847F62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2416932427601001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26.101951639999999</c:v>
                </c:pt>
                <c:pt idx="1">
                  <c:v>25.261946599999998</c:v>
                </c:pt>
                <c:pt idx="2">
                  <c:v>8.5289236399999986</c:v>
                </c:pt>
                <c:pt idx="3">
                  <c:v>59.89282188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2567 </a:t>
            </a:r>
            <a:r>
              <a:rPr lang="th-TH" sz="2400"/>
              <a:t>และ </a:t>
            </a:r>
            <a:r>
              <a:rPr lang="en-US" sz="2400"/>
              <a:t>2568</a:t>
            </a:r>
            <a:endParaRPr lang="th-TH" sz="2400"/>
          </a:p>
        </c:rich>
      </c:tx>
      <c:layout>
        <c:manualLayout>
          <c:xMode val="edge"/>
          <c:yMode val="edge"/>
          <c:x val="0.19144163393607677"/>
          <c:y val="2.064516548542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0</c:v>
                </c:pt>
                <c:pt idx="1">
                  <c:v>27.307987310000005</c:v>
                </c:pt>
                <c:pt idx="2">
                  <c:v>10.38073528</c:v>
                </c:pt>
                <c:pt idx="3">
                  <c:v>37.688722590000005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26.101951639999999</c:v>
                </c:pt>
                <c:pt idx="1">
                  <c:v>25.261946599999998</c:v>
                </c:pt>
                <c:pt idx="2">
                  <c:v>8.5289236399999986</c:v>
                </c:pt>
                <c:pt idx="3">
                  <c:v>59.89282188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6574186756248263"/>
          <c:w val="0.23983623714258556"/>
          <c:h val="7.2967655162337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</a:t>
            </a:r>
            <a:r>
              <a:rPr lang="th-TH" b="1"/>
              <a:t>67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2568</a:t>
            </a:r>
            <a:endParaRPr lang="th-TH" b="1"/>
          </a:p>
        </c:rich>
      </c:tx>
      <c:layout>
        <c:manualLayout>
          <c:xMode val="edge"/>
          <c:yMode val="edge"/>
          <c:x val="0.24385340020477639"/>
          <c:y val="4.6254931555448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935977837854811"/>
          <c:y val="0.16504600577739656"/>
          <c:w val="0.80988884756968149"/>
          <c:h val="0.62369891449906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2568'!$C$68</c:f>
              <c:strCache>
                <c:ptCount val="1"/>
                <c:pt idx="0">
                  <c:v>GHG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numCache>
                <c:formatCode>_-* #,##0.00_-;\-* #,##0.00_-;_-* "-"??_-;_-@_-</c:formatCode>
                <c:ptCount val="13"/>
                <c:pt idx="0">
                  <c:v>2255.7864399999999</c:v>
                </c:pt>
                <c:pt idx="1">
                  <c:v>2724.2534999999998</c:v>
                </c:pt>
                <c:pt idx="2">
                  <c:v>11299.810349999998</c:v>
                </c:pt>
                <c:pt idx="3">
                  <c:v>4021.3537699999997</c:v>
                </c:pt>
                <c:pt idx="4">
                  <c:v>2233.9158600000001</c:v>
                </c:pt>
                <c:pt idx="5">
                  <c:v>19431.208266000001</c:v>
                </c:pt>
                <c:pt idx="6">
                  <c:v>3475.9545840000001</c:v>
                </c:pt>
                <c:pt idx="7">
                  <c:v>3624.3594800000005</c:v>
                </c:pt>
                <c:pt idx="8">
                  <c:v>3698.5626299999999</c:v>
                </c:pt>
                <c:pt idx="9">
                  <c:v>2744.8437199999998</c:v>
                </c:pt>
                <c:pt idx="10">
                  <c:v>1735.3850199999997</c:v>
                </c:pt>
                <c:pt idx="11">
                  <c:v>2647.3882600000002</c:v>
                </c:pt>
                <c:pt idx="12">
                  <c:v>4991.0684899999997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2568'!$C$69</c:f>
              <c:strCache>
                <c:ptCount val="1"/>
                <c:pt idx="0">
                  <c:v>GHG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2568'!$D$69:$Q$69</c15:sqref>
                  </c15:fullRef>
                </c:ext>
              </c:extLst>
              <c:f>('สรุปการคำนวณ ปี 2568'!$D$69:$O$69,'สรุปการคำนวณ ปี 2568'!$Q$69)</c:f>
              <c:numCache>
                <c:formatCode>_-* #,##0.00_-;\-* #,##0.00_-;_-* "-"??_-;_-@_-</c:formatCode>
                <c:ptCount val="13"/>
                <c:pt idx="0">
                  <c:v>1335.6201100000001</c:v>
                </c:pt>
                <c:pt idx="1">
                  <c:v>4512.8167550000007</c:v>
                </c:pt>
                <c:pt idx="2">
                  <c:v>568.92782</c:v>
                </c:pt>
                <c:pt idx="3">
                  <c:v>2380.5699680000002</c:v>
                </c:pt>
                <c:pt idx="4">
                  <c:v>2832.4089319999998</c:v>
                </c:pt>
                <c:pt idx="5">
                  <c:v>2797.0947019999999</c:v>
                </c:pt>
                <c:pt idx="6">
                  <c:v>4902.9260949999998</c:v>
                </c:pt>
                <c:pt idx="7">
                  <c:v>4666.588667</c:v>
                </c:pt>
                <c:pt idx="8">
                  <c:v>2107.3517409999999</c:v>
                </c:pt>
                <c:pt idx="9">
                  <c:v>5581.1506200000003</c:v>
                </c:pt>
                <c:pt idx="10">
                  <c:v>3060.7657399999998</c:v>
                </c:pt>
                <c:pt idx="11">
                  <c:v>2942.50144</c:v>
                </c:pt>
                <c:pt idx="12">
                  <c:v>3140.7268824999996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</a:t>
            </a:r>
            <a:r>
              <a:rPr lang="th-TH" b="1"/>
              <a:t>67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2568</a:t>
            </a:r>
          </a:p>
        </c:rich>
      </c:tx>
      <c:layout>
        <c:manualLayout>
          <c:xMode val="edge"/>
          <c:yMode val="edge"/>
          <c:x val="0.26569295335544985"/>
          <c:y val="3.4708495648570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1237819257364404"/>
          <c:y val="0.17368421052631577"/>
          <c:w val="0.77645429473600069"/>
          <c:h val="0.61478276004973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2568'!$C$72</c:f>
              <c:strCache>
                <c:ptCount val="1"/>
                <c:pt idx="0">
                  <c:v>GHG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2568'!$D$72:$Q$72</c15:sqref>
                  </c15:fullRef>
                </c:ext>
              </c:extLst>
              <c:f>('สรุปการคำนวณ ปี 2568'!$D$72:$O$72,'สรุปการคำนวณ ปี 2568'!$Q$72)</c:f>
              <c:numCache>
                <c:formatCode>_-* #,##0.00_-;\-* #,##0.00_-;_-* "-"??_-;_-@_-</c:formatCode>
                <c:ptCount val="13"/>
                <c:pt idx="0">
                  <c:v>70.493326249999996</c:v>
                </c:pt>
                <c:pt idx="1">
                  <c:v>85.132921874999994</c:v>
                </c:pt>
                <c:pt idx="2">
                  <c:v>353.11907343749994</c:v>
                </c:pt>
                <c:pt idx="3">
                  <c:v>125.66730531249999</c:v>
                </c:pt>
                <c:pt idx="4">
                  <c:v>69.809870625000002</c:v>
                </c:pt>
                <c:pt idx="5">
                  <c:v>607.22525831250005</c:v>
                </c:pt>
                <c:pt idx="6">
                  <c:v>108.62358075</c:v>
                </c:pt>
                <c:pt idx="7">
                  <c:v>113.26123375000002</c:v>
                </c:pt>
                <c:pt idx="8">
                  <c:v>115.5800821875</c:v>
                </c:pt>
                <c:pt idx="9">
                  <c:v>85.776366249999995</c:v>
                </c:pt>
                <c:pt idx="10">
                  <c:v>54.230781874999991</c:v>
                </c:pt>
                <c:pt idx="11">
                  <c:v>82.730883125000005</c:v>
                </c:pt>
                <c:pt idx="12">
                  <c:v>155.97089031249999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2568'!$C$73</c:f>
              <c:strCache>
                <c:ptCount val="1"/>
                <c:pt idx="0">
                  <c:v>GHG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2568'!$D$73:$Q$73</c15:sqref>
                  </c15:fullRef>
                </c:ext>
              </c:extLst>
              <c:f>('สรุปการคำนวณ ปี 2568'!$D$73:$O$73,'สรุปการคำนวณ ปี 2568'!$Q$73)</c:f>
              <c:numCache>
                <c:formatCode>_-* #,##0.00_-;\-* #,##0.00_-;_-* "-"??_-;_-@_-</c:formatCode>
                <c:ptCount val="13"/>
                <c:pt idx="0">
                  <c:v>41.738128437500002</c:v>
                </c:pt>
                <c:pt idx="1">
                  <c:v>141.02552359375002</c:v>
                </c:pt>
                <c:pt idx="2">
                  <c:v>17.778994375</c:v>
                </c:pt>
                <c:pt idx="3">
                  <c:v>74.392811500000008</c:v>
                </c:pt>
                <c:pt idx="4">
                  <c:v>88.512779124999994</c:v>
                </c:pt>
                <c:pt idx="5">
                  <c:v>87.409209437499996</c:v>
                </c:pt>
                <c:pt idx="6">
                  <c:v>153.21644046874999</c:v>
                </c:pt>
                <c:pt idx="7">
                  <c:v>145.83089584375</c:v>
                </c:pt>
                <c:pt idx="8">
                  <c:v>65.854741906249998</c:v>
                </c:pt>
                <c:pt idx="9">
                  <c:v>174.41095687500001</c:v>
                </c:pt>
                <c:pt idx="10">
                  <c:v>95.648929374999994</c:v>
                </c:pt>
                <c:pt idx="11">
                  <c:v>91.95317</c:v>
                </c:pt>
                <c:pt idx="12">
                  <c:v>98.147715078124989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2567 และ 256</a:t>
            </a:r>
            <a:r>
              <a:rPr lang="en-US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2568'!$C$68:$C$69</c:f>
              <c:strCache>
                <c:ptCount val="2"/>
                <c:pt idx="0">
                  <c:v>GHG ปี 2568 (kgCO2e)</c:v>
                </c:pt>
                <c:pt idx="1">
                  <c:v>GHG ปี 2567 (kgCO2e)</c:v>
                </c:pt>
              </c:strCache>
            </c:strRef>
          </c:cat>
          <c:val>
            <c:numRef>
              <c:f>'สรุปการคำนวณ ปี 2568'!$P$68:$P$69</c:f>
              <c:numCache>
                <c:formatCode>_-* #,##0.00_-;\-* #,##0.00_-;_-* "-"??_-;_-@_-</c:formatCode>
                <c:ptCount val="2"/>
                <c:pt idx="0">
                  <c:v>59892.821879999996</c:v>
                </c:pt>
                <c:pt idx="1">
                  <c:v>37688.722589999998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2567 และ 256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2568'!$C$72:$C$73</c:f>
              <c:strCache>
                <c:ptCount val="2"/>
                <c:pt idx="0">
                  <c:v>GHG ปี 2568 (kgCO2e/คน)</c:v>
                </c:pt>
                <c:pt idx="1">
                  <c:v>GHG ปี 2567 (kgCO2e/คน)</c:v>
                </c:pt>
              </c:strCache>
            </c:strRef>
          </c:cat>
          <c:val>
            <c:numRef>
              <c:f>'สรุปการคำนวณ ปี 2568'!$P$72:$P$73</c:f>
              <c:numCache>
                <c:formatCode>_-* #,##0.00_-;\-* #,##0.00_-;_-* "-"??_-;_-@_-</c:formatCode>
                <c:ptCount val="2"/>
                <c:pt idx="0">
                  <c:v>1871.6506837499999</c:v>
                </c:pt>
                <c:pt idx="1">
                  <c:v>1177.7725809374999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2567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2568'!$AB$95</c:f>
              <c:strCache>
                <c:ptCount val="1"/>
                <c:pt idx="0">
                  <c:v>2567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2568'!$C$96:$C$111</c:f>
              <c:strCache>
                <c:ptCount val="16"/>
                <c:pt idx="0">
                  <c:v>Diesel (Generator) สำหรับงานอาคาร</c:v>
                </c:pt>
                <c:pt idx="1">
                  <c:v>Diesel (Fire pump) สำหรับงานอาคาร</c:v>
                </c:pt>
                <c:pt idx="2">
                  <c:v>น้ำมัน Diesel สำหรับการเดินทาง</c:v>
                </c:pt>
                <c:pt idx="3">
                  <c:v>น้ำมัน Gasohol 91, E20, E85 สำหรับการเดินทาง</c:v>
                </c:pt>
                <c:pt idx="4">
                  <c:v>น้ำมัน Gasohol 95 สำหรับการเดินทาง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2568'!$AB$96:$AB$111</c:f>
              <c:numCache>
                <c:formatCode>_-* #,##0.00_-;\-* #,##0.00_-;_-* "-"??_-;_-@_-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27307.987310000004</c:v>
                </c:pt>
                <c:pt idx="11">
                  <c:v>730.73928000000001</c:v>
                </c:pt>
                <c:pt idx="12">
                  <c:v>6739.9039999999995</c:v>
                </c:pt>
                <c:pt idx="13">
                  <c:v>0</c:v>
                </c:pt>
                <c:pt idx="14">
                  <c:v>2910.0919999999996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3-4D14-A349-C4F4A9974520}"/>
            </c:ext>
          </c:extLst>
        </c:ser>
        <c:ser>
          <c:idx val="3"/>
          <c:order val="1"/>
          <c:tx>
            <c:strRef>
              <c:f>'สรุปการคำนวณ ปี 2568'!$AC$95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2568'!$C$96:$C$111</c:f>
              <c:strCache>
                <c:ptCount val="16"/>
                <c:pt idx="0">
                  <c:v>Diesel (Generator) สำหรับงานอาคาร</c:v>
                </c:pt>
                <c:pt idx="1">
                  <c:v>Diesel (Fire pump) สำหรับงานอาคาร</c:v>
                </c:pt>
                <c:pt idx="2">
                  <c:v>น้ำมัน Diesel สำหรับการเดินทาง</c:v>
                </c:pt>
                <c:pt idx="3">
                  <c:v>น้ำมัน Gasohol 91, E20, E85 สำหรับการเดินทาง</c:v>
                </c:pt>
                <c:pt idx="4">
                  <c:v>น้ำมัน Gasohol 95 สำหรับการเดินทาง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2568'!$AC$96:$AC$111</c:f>
              <c:numCache>
                <c:formatCode>_-* #,##0.00_-;\-* #,##0.00_-;_-* "-"??_-;_-@_-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26101.951639999999</c:v>
                </c:pt>
                <c:pt idx="10">
                  <c:v>25261.946599999999</c:v>
                </c:pt>
                <c:pt idx="11">
                  <c:v>1004.3776399999999</c:v>
                </c:pt>
                <c:pt idx="12">
                  <c:v>3699.7939999999999</c:v>
                </c:pt>
                <c:pt idx="13">
                  <c:v>0</c:v>
                </c:pt>
                <c:pt idx="14">
                  <c:v>3824.7519999999995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3-4D14-A349-C4F4A997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2567'!$B$38:$B$40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2567'!$C$38:$C$40</c:f>
              <c:numCache>
                <c:formatCode>#,##0.00</c:formatCode>
                <c:ptCount val="3"/>
                <c:pt idx="0">
                  <c:v>0</c:v>
                </c:pt>
                <c:pt idx="1">
                  <c:v>27.307987310000005</c:v>
                </c:pt>
                <c:pt idx="2">
                  <c:v>10.38073528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676852</xdr:colOff>
      <xdr:row>29</xdr:row>
      <xdr:rowOff>66387</xdr:rowOff>
    </xdr:from>
    <xdr:to>
      <xdr:col>19</xdr:col>
      <xdr:colOff>206375</xdr:colOff>
      <xdr:row>42</xdr:row>
      <xdr:rowOff>8137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450053</xdr:colOff>
      <xdr:row>29</xdr:row>
      <xdr:rowOff>308574</xdr:rowOff>
    </xdr:from>
    <xdr:to>
      <xdr:col>19</xdr:col>
      <xdr:colOff>381000</xdr:colOff>
      <xdr:row>32</xdr:row>
      <xdr:rowOff>50511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848178" y="11675074"/>
          <a:ext cx="7233447" cy="884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400" b="1">
              <a:latin typeface="Cordia New" pitchFamily="34" charset="-34"/>
              <a:cs typeface="Cordia New" pitchFamily="34" charset="-34"/>
            </a:rPr>
            <a:t>(tCO2)</a:t>
          </a:r>
          <a:endParaRPr lang="th-TH" sz="24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ปี 2568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 (เดือน มกราคม ถึง ธันวาคม)</a:t>
          </a:r>
          <a:endParaRPr lang="th-TH" sz="24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20</xdr:col>
      <xdr:colOff>3608</xdr:colOff>
      <xdr:row>29</xdr:row>
      <xdr:rowOff>38966</xdr:rowOff>
    </xdr:from>
    <xdr:to>
      <xdr:col>30</xdr:col>
      <xdr:colOff>127000</xdr:colOff>
      <xdr:row>42</xdr:row>
      <xdr:rowOff>7215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166687</xdr:colOff>
      <xdr:row>75</xdr:row>
      <xdr:rowOff>150813</xdr:rowOff>
    </xdr:from>
    <xdr:to>
      <xdr:col>13</xdr:col>
      <xdr:colOff>127000</xdr:colOff>
      <xdr:row>91</xdr:row>
      <xdr:rowOff>238125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333375</xdr:colOff>
      <xdr:row>75</xdr:row>
      <xdr:rowOff>158751</xdr:rowOff>
    </xdr:from>
    <xdr:to>
      <xdr:col>30</xdr:col>
      <xdr:colOff>428625</xdr:colOff>
      <xdr:row>91</xdr:row>
      <xdr:rowOff>222250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714375</xdr:colOff>
      <xdr:row>48</xdr:row>
      <xdr:rowOff>111125</xdr:rowOff>
    </xdr:from>
    <xdr:to>
      <xdr:col>30</xdr:col>
      <xdr:colOff>476250</xdr:colOff>
      <xdr:row>59</xdr:row>
      <xdr:rowOff>174625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60</xdr:row>
      <xdr:rowOff>158748</xdr:rowOff>
    </xdr:from>
    <xdr:to>
      <xdr:col>30</xdr:col>
      <xdr:colOff>444501</xdr:colOff>
      <xdr:row>72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1031875</xdr:colOff>
      <xdr:row>141</xdr:row>
      <xdr:rowOff>127000</xdr:rowOff>
    </xdr:from>
    <xdr:to>
      <xdr:col>2</xdr:col>
      <xdr:colOff>1428750</xdr:colOff>
      <xdr:row>141</xdr:row>
      <xdr:rowOff>539750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486A93A-CB26-4289-EE0A-BBDC2ABBC1A7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587830</xdr:colOff>
      <xdr:row>141</xdr:row>
      <xdr:rowOff>120650</xdr:rowOff>
    </xdr:from>
    <xdr:to>
      <xdr:col>3</xdr:col>
      <xdr:colOff>984705</xdr:colOff>
      <xdr:row>141</xdr:row>
      <xdr:rowOff>533400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C5DD7CB-8000-453F-AA49-A614608B5951}"/>
            </a:ext>
          </a:extLst>
        </xdr:cNvPr>
        <xdr:cNvSpPr/>
      </xdr:nvSpPr>
      <xdr:spPr>
        <a:xfrm>
          <a:off x="5693230" y="54636307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901246</xdr:colOff>
      <xdr:row>145</xdr:row>
      <xdr:rowOff>116114</xdr:rowOff>
    </xdr:from>
    <xdr:to>
      <xdr:col>2</xdr:col>
      <xdr:colOff>1298121</xdr:colOff>
      <xdr:row>145</xdr:row>
      <xdr:rowOff>528864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38B1422-4DAD-48D3-8868-EE2B31E6313C}"/>
            </a:ext>
          </a:extLst>
        </xdr:cNvPr>
        <xdr:cNvSpPr/>
      </xdr:nvSpPr>
      <xdr:spPr>
        <a:xfrm>
          <a:off x="3089275" y="57157257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145</xdr:row>
      <xdr:rowOff>120650</xdr:rowOff>
    </xdr:from>
    <xdr:to>
      <xdr:col>3</xdr:col>
      <xdr:colOff>930275</xdr:colOff>
      <xdr:row>145</xdr:row>
      <xdr:rowOff>533400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B32F02C4-A90E-41B6-A56E-D900C12B6788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149</xdr:row>
      <xdr:rowOff>127000</xdr:rowOff>
    </xdr:from>
    <xdr:to>
      <xdr:col>2</xdr:col>
      <xdr:colOff>1428750</xdr:colOff>
      <xdr:row>149</xdr:row>
      <xdr:rowOff>539750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B0F582FD-5755-420E-86EC-AD43DBF74A0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153</xdr:row>
      <xdr:rowOff>127000</xdr:rowOff>
    </xdr:from>
    <xdr:to>
      <xdr:col>2</xdr:col>
      <xdr:colOff>1428750</xdr:colOff>
      <xdr:row>153</xdr:row>
      <xdr:rowOff>539750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3B0D4575-EE66-47E0-81BC-11A9C1E2ABE4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157</xdr:row>
      <xdr:rowOff>120650</xdr:rowOff>
    </xdr:from>
    <xdr:to>
      <xdr:col>3</xdr:col>
      <xdr:colOff>930275</xdr:colOff>
      <xdr:row>157</xdr:row>
      <xdr:rowOff>533400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36854A8D-2514-4469-BBC0-91B8B88DBB7D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161</xdr:row>
      <xdr:rowOff>127000</xdr:rowOff>
    </xdr:from>
    <xdr:to>
      <xdr:col>2</xdr:col>
      <xdr:colOff>1428750</xdr:colOff>
      <xdr:row>161</xdr:row>
      <xdr:rowOff>539750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3CD658D0-068E-4975-A2A9-67AEAD6B53FB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301625</xdr:colOff>
      <xdr:row>141</xdr:row>
      <xdr:rowOff>142875</xdr:rowOff>
    </xdr:from>
    <xdr:to>
      <xdr:col>18</xdr:col>
      <xdr:colOff>698500</xdr:colOff>
      <xdr:row>141</xdr:row>
      <xdr:rowOff>555625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370425" y="546544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141</xdr:row>
      <xdr:rowOff>120650</xdr:rowOff>
    </xdr:from>
    <xdr:to>
      <xdr:col>22</xdr:col>
      <xdr:colOff>565150</xdr:colOff>
      <xdr:row>141</xdr:row>
      <xdr:rowOff>533400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BED37F4E-DB48-4C80-999B-409E0E4396A8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145</xdr:row>
      <xdr:rowOff>120650</xdr:rowOff>
    </xdr:from>
    <xdr:to>
      <xdr:col>22</xdr:col>
      <xdr:colOff>565150</xdr:colOff>
      <xdr:row>145</xdr:row>
      <xdr:rowOff>533400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58FFE02-B12A-4F17-834F-4861B5CE2CA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149</xdr:row>
      <xdr:rowOff>142875</xdr:rowOff>
    </xdr:from>
    <xdr:to>
      <xdr:col>18</xdr:col>
      <xdr:colOff>603250</xdr:colOff>
      <xdr:row>149</xdr:row>
      <xdr:rowOff>555625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2140E5E3-5816-4E5F-8F60-2F7ED59230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73025</xdr:colOff>
      <xdr:row>149</xdr:row>
      <xdr:rowOff>111125</xdr:rowOff>
    </xdr:from>
    <xdr:to>
      <xdr:col>22</xdr:col>
      <xdr:colOff>469900</xdr:colOff>
      <xdr:row>149</xdr:row>
      <xdr:rowOff>523875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ABD60DF-3795-44D6-A11C-5B839F2BC2A6}"/>
            </a:ext>
          </a:extLst>
        </xdr:cNvPr>
        <xdr:cNvSpPr/>
      </xdr:nvSpPr>
      <xdr:spPr>
        <a:xfrm>
          <a:off x="20075525" y="596519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153</xdr:row>
      <xdr:rowOff>120650</xdr:rowOff>
    </xdr:from>
    <xdr:to>
      <xdr:col>22</xdr:col>
      <xdr:colOff>565150</xdr:colOff>
      <xdr:row>153</xdr:row>
      <xdr:rowOff>533400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F84E0DD1-0385-4729-8919-90FCA029DA6E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157</xdr:row>
      <xdr:rowOff>120650</xdr:rowOff>
    </xdr:from>
    <xdr:to>
      <xdr:col>22</xdr:col>
      <xdr:colOff>565150</xdr:colOff>
      <xdr:row>157</xdr:row>
      <xdr:rowOff>533400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F9D05CEA-07E0-46AB-9F8E-6C46FD4A1B02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38C40052-CB76-4979-9B56-1E4B90D782D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174172</xdr:colOff>
      <xdr:row>167</xdr:row>
      <xdr:rowOff>64407</xdr:rowOff>
    </xdr:from>
    <xdr:to>
      <xdr:col>8</xdr:col>
      <xdr:colOff>570140</xdr:colOff>
      <xdr:row>168</xdr:row>
      <xdr:rowOff>96157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874DDC5D-DE4A-4257-A01C-FDD3E7A5FE2F}"/>
            </a:ext>
          </a:extLst>
        </xdr:cNvPr>
        <xdr:cNvSpPr/>
      </xdr:nvSpPr>
      <xdr:spPr>
        <a:xfrm>
          <a:off x="9884229" y="70494978"/>
          <a:ext cx="395968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263525</xdr:colOff>
      <xdr:row>167</xdr:row>
      <xdr:rowOff>25400</xdr:rowOff>
    </xdr:from>
    <xdr:to>
      <xdr:col>13</xdr:col>
      <xdr:colOff>660400</xdr:colOff>
      <xdr:row>168</xdr:row>
      <xdr:rowOff>57150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DAB5747F-1A41-4F2D-ADAE-B64699FBC5B9}"/>
            </a:ext>
          </a:extLst>
        </xdr:cNvPr>
        <xdr:cNvSpPr/>
      </xdr:nvSpPr>
      <xdr:spPr>
        <a:xfrm>
          <a:off x="13646150" y="711612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246062</xdr:colOff>
      <xdr:row>111</xdr:row>
      <xdr:rowOff>215899</xdr:rowOff>
    </xdr:from>
    <xdr:to>
      <xdr:col>30</xdr:col>
      <xdr:colOff>476250</xdr:colOff>
      <xdr:row>135</xdr:row>
      <xdr:rowOff>190500</xdr:rowOff>
    </xdr:to>
    <xdr:graphicFrame macro="">
      <xdr:nvGraphicFramePr>
        <xdr:cNvPr id="42" name="แผนภูมิ 4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1031875</xdr:colOff>
      <xdr:row>149</xdr:row>
      <xdr:rowOff>127000</xdr:rowOff>
    </xdr:from>
    <xdr:to>
      <xdr:col>2</xdr:col>
      <xdr:colOff>1428750</xdr:colOff>
      <xdr:row>149</xdr:row>
      <xdr:rowOff>539750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50229D90-080B-4845-9FD9-36EA8B105E55}"/>
            </a:ext>
          </a:extLst>
        </xdr:cNvPr>
        <xdr:cNvSpPr/>
      </xdr:nvSpPr>
      <xdr:spPr>
        <a:xfrm>
          <a:off x="3219904" y="54642657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587830</xdr:colOff>
      <xdr:row>149</xdr:row>
      <xdr:rowOff>120650</xdr:rowOff>
    </xdr:from>
    <xdr:to>
      <xdr:col>3</xdr:col>
      <xdr:colOff>984705</xdr:colOff>
      <xdr:row>149</xdr:row>
      <xdr:rowOff>533400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D498B138-9419-4F9C-A856-2629E1F00D53}"/>
            </a:ext>
          </a:extLst>
        </xdr:cNvPr>
        <xdr:cNvSpPr/>
      </xdr:nvSpPr>
      <xdr:spPr>
        <a:xfrm>
          <a:off x="5693230" y="54636307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153</xdr:row>
      <xdr:rowOff>127000</xdr:rowOff>
    </xdr:from>
    <xdr:to>
      <xdr:col>2</xdr:col>
      <xdr:colOff>1428750</xdr:colOff>
      <xdr:row>153</xdr:row>
      <xdr:rowOff>539750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B89E7DE0-D235-4BC5-8F65-38177EBE7671}"/>
            </a:ext>
          </a:extLst>
        </xdr:cNvPr>
        <xdr:cNvSpPr/>
      </xdr:nvSpPr>
      <xdr:spPr>
        <a:xfrm>
          <a:off x="3219904" y="59693629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153</xdr:row>
      <xdr:rowOff>127000</xdr:rowOff>
    </xdr:from>
    <xdr:to>
      <xdr:col>2</xdr:col>
      <xdr:colOff>1428750</xdr:colOff>
      <xdr:row>153</xdr:row>
      <xdr:rowOff>539750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901F56E2-88F3-4224-AE41-C280608EB6BC}"/>
            </a:ext>
          </a:extLst>
        </xdr:cNvPr>
        <xdr:cNvSpPr/>
      </xdr:nvSpPr>
      <xdr:spPr>
        <a:xfrm>
          <a:off x="3219904" y="59693629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587830</xdr:colOff>
      <xdr:row>153</xdr:row>
      <xdr:rowOff>120650</xdr:rowOff>
    </xdr:from>
    <xdr:to>
      <xdr:col>3</xdr:col>
      <xdr:colOff>984705</xdr:colOff>
      <xdr:row>153</xdr:row>
      <xdr:rowOff>533400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D18479B3-2735-4218-862B-D0D52C237967}"/>
            </a:ext>
          </a:extLst>
        </xdr:cNvPr>
        <xdr:cNvSpPr/>
      </xdr:nvSpPr>
      <xdr:spPr>
        <a:xfrm>
          <a:off x="5693230" y="59687279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901246</xdr:colOff>
      <xdr:row>157</xdr:row>
      <xdr:rowOff>116114</xdr:rowOff>
    </xdr:from>
    <xdr:to>
      <xdr:col>2</xdr:col>
      <xdr:colOff>1298121</xdr:colOff>
      <xdr:row>157</xdr:row>
      <xdr:rowOff>528864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FF0E4ED7-4888-4D8A-980B-BE1D1E160393}"/>
            </a:ext>
          </a:extLst>
        </xdr:cNvPr>
        <xdr:cNvSpPr/>
      </xdr:nvSpPr>
      <xdr:spPr>
        <a:xfrm>
          <a:off x="3089275" y="57157257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157</xdr:row>
      <xdr:rowOff>120650</xdr:rowOff>
    </xdr:from>
    <xdr:to>
      <xdr:col>3</xdr:col>
      <xdr:colOff>930275</xdr:colOff>
      <xdr:row>157</xdr:row>
      <xdr:rowOff>533400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DCC48F77-99C6-49D2-9936-6D3DED4D7FB9}"/>
            </a:ext>
          </a:extLst>
        </xdr:cNvPr>
        <xdr:cNvSpPr/>
      </xdr:nvSpPr>
      <xdr:spPr>
        <a:xfrm>
          <a:off x="5638800" y="57161793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161</xdr:row>
      <xdr:rowOff>127000</xdr:rowOff>
    </xdr:from>
    <xdr:to>
      <xdr:col>2</xdr:col>
      <xdr:colOff>1428750</xdr:colOff>
      <xdr:row>161</xdr:row>
      <xdr:rowOff>539750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14B8D6C3-18F4-4A51-8C36-9C22F2DCF260}"/>
            </a:ext>
          </a:extLst>
        </xdr:cNvPr>
        <xdr:cNvSpPr/>
      </xdr:nvSpPr>
      <xdr:spPr>
        <a:xfrm>
          <a:off x="3232150" y="621823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161</xdr:row>
      <xdr:rowOff>127000</xdr:rowOff>
    </xdr:from>
    <xdr:to>
      <xdr:col>2</xdr:col>
      <xdr:colOff>1428750</xdr:colOff>
      <xdr:row>161</xdr:row>
      <xdr:rowOff>539750</xdr:rowOff>
    </xdr:to>
    <xdr:sp macro="" textlink="">
      <xdr:nvSpPr>
        <xdr:cNvPr id="44" name="สี่เหลี่ยมผืนผ้า 43">
          <a:extLst>
            <a:ext uri="{FF2B5EF4-FFF2-40B4-BE49-F238E27FC236}">
              <a16:creationId xmlns:a16="http://schemas.microsoft.com/office/drawing/2014/main" id="{DAAEB504-2DA2-41B3-8322-35C235850F7A}"/>
            </a:ext>
          </a:extLst>
        </xdr:cNvPr>
        <xdr:cNvSpPr/>
      </xdr:nvSpPr>
      <xdr:spPr>
        <a:xfrm>
          <a:off x="3232150" y="621823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161</xdr:row>
      <xdr:rowOff>127000</xdr:rowOff>
    </xdr:from>
    <xdr:to>
      <xdr:col>2</xdr:col>
      <xdr:colOff>1428750</xdr:colOff>
      <xdr:row>161</xdr:row>
      <xdr:rowOff>539750</xdr:rowOff>
    </xdr:to>
    <xdr:sp macro="" textlink="">
      <xdr:nvSpPr>
        <xdr:cNvPr id="45" name="สี่เหลี่ยมผืนผ้า 44">
          <a:extLst>
            <a:ext uri="{FF2B5EF4-FFF2-40B4-BE49-F238E27FC236}">
              <a16:creationId xmlns:a16="http://schemas.microsoft.com/office/drawing/2014/main" id="{85FD6B77-6A73-46DB-9A01-BD417B815435}"/>
            </a:ext>
          </a:extLst>
        </xdr:cNvPr>
        <xdr:cNvSpPr/>
      </xdr:nvSpPr>
      <xdr:spPr>
        <a:xfrm>
          <a:off x="3232150" y="621823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587830</xdr:colOff>
      <xdr:row>161</xdr:row>
      <xdr:rowOff>120650</xdr:rowOff>
    </xdr:from>
    <xdr:to>
      <xdr:col>3</xdr:col>
      <xdr:colOff>984705</xdr:colOff>
      <xdr:row>161</xdr:row>
      <xdr:rowOff>533400</xdr:rowOff>
    </xdr:to>
    <xdr:sp macro="" textlink="">
      <xdr:nvSpPr>
        <xdr:cNvPr id="46" name="สี่เหลี่ยมผืนผ้า 45">
          <a:extLst>
            <a:ext uri="{FF2B5EF4-FFF2-40B4-BE49-F238E27FC236}">
              <a16:creationId xmlns:a16="http://schemas.microsoft.com/office/drawing/2014/main" id="{87F19E37-B1CA-4E7D-B230-5893140CEEF7}"/>
            </a:ext>
          </a:extLst>
        </xdr:cNvPr>
        <xdr:cNvSpPr/>
      </xdr:nvSpPr>
      <xdr:spPr>
        <a:xfrm>
          <a:off x="5702755" y="621760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301625</xdr:colOff>
      <xdr:row>145</xdr:row>
      <xdr:rowOff>142875</xdr:rowOff>
    </xdr:from>
    <xdr:to>
      <xdr:col>18</xdr:col>
      <xdr:colOff>698500</xdr:colOff>
      <xdr:row>145</xdr:row>
      <xdr:rowOff>555625</xdr:rowOff>
    </xdr:to>
    <xdr:sp macro="" textlink="">
      <xdr:nvSpPr>
        <xdr:cNvPr id="49" name="สี่เหลี่ยมผืนผ้า 48">
          <a:extLst>
            <a:ext uri="{FF2B5EF4-FFF2-40B4-BE49-F238E27FC236}">
              <a16:creationId xmlns:a16="http://schemas.microsoft.com/office/drawing/2014/main" id="{5320F1FE-4239-4AD8-B020-0CCF876735D6}"/>
            </a:ext>
          </a:extLst>
        </xdr:cNvPr>
        <xdr:cNvSpPr/>
      </xdr:nvSpPr>
      <xdr:spPr>
        <a:xfrm>
          <a:off x="17370425" y="546544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145</xdr:row>
      <xdr:rowOff>120650</xdr:rowOff>
    </xdr:from>
    <xdr:to>
      <xdr:col>22</xdr:col>
      <xdr:colOff>565150</xdr:colOff>
      <xdr:row>145</xdr:row>
      <xdr:rowOff>533400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F911290A-88A6-4044-8F0E-6413341699A7}"/>
            </a:ext>
          </a:extLst>
        </xdr:cNvPr>
        <xdr:cNvSpPr/>
      </xdr:nvSpPr>
      <xdr:spPr>
        <a:xfrm>
          <a:off x="20170775" y="546322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153</xdr:row>
      <xdr:rowOff>120650</xdr:rowOff>
    </xdr:from>
    <xdr:to>
      <xdr:col>22</xdr:col>
      <xdr:colOff>565150</xdr:colOff>
      <xdr:row>153</xdr:row>
      <xdr:rowOff>533400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AF3A16E6-841D-4181-9F36-CA8BBAAD998B}"/>
            </a:ext>
          </a:extLst>
        </xdr:cNvPr>
        <xdr:cNvSpPr/>
      </xdr:nvSpPr>
      <xdr:spPr>
        <a:xfrm>
          <a:off x="20170775" y="571468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301625</xdr:colOff>
      <xdr:row>153</xdr:row>
      <xdr:rowOff>142875</xdr:rowOff>
    </xdr:from>
    <xdr:to>
      <xdr:col>18</xdr:col>
      <xdr:colOff>698500</xdr:colOff>
      <xdr:row>153</xdr:row>
      <xdr:rowOff>555625</xdr:rowOff>
    </xdr:to>
    <xdr:sp macro="" textlink="">
      <xdr:nvSpPr>
        <xdr:cNvPr id="52" name="สี่เหลี่ยมผืนผ้า 51">
          <a:extLst>
            <a:ext uri="{FF2B5EF4-FFF2-40B4-BE49-F238E27FC236}">
              <a16:creationId xmlns:a16="http://schemas.microsoft.com/office/drawing/2014/main" id="{C357CB3F-7310-4FC2-97E1-7AA8C500FF33}"/>
            </a:ext>
          </a:extLst>
        </xdr:cNvPr>
        <xdr:cNvSpPr/>
      </xdr:nvSpPr>
      <xdr:spPr>
        <a:xfrm>
          <a:off x="17370425" y="571690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153</xdr:row>
      <xdr:rowOff>120650</xdr:rowOff>
    </xdr:from>
    <xdr:to>
      <xdr:col>22</xdr:col>
      <xdr:colOff>565150</xdr:colOff>
      <xdr:row>153</xdr:row>
      <xdr:rowOff>533400</xdr:rowOff>
    </xdr:to>
    <xdr:sp macro="" textlink="">
      <xdr:nvSpPr>
        <xdr:cNvPr id="53" name="สี่เหลี่ยมผืนผ้า 52">
          <a:extLst>
            <a:ext uri="{FF2B5EF4-FFF2-40B4-BE49-F238E27FC236}">
              <a16:creationId xmlns:a16="http://schemas.microsoft.com/office/drawing/2014/main" id="{81107740-99B5-4950-A69E-16A783679B30}"/>
            </a:ext>
          </a:extLst>
        </xdr:cNvPr>
        <xdr:cNvSpPr/>
      </xdr:nvSpPr>
      <xdr:spPr>
        <a:xfrm>
          <a:off x="20170775" y="571468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157</xdr:row>
      <xdr:rowOff>120650</xdr:rowOff>
    </xdr:from>
    <xdr:to>
      <xdr:col>22</xdr:col>
      <xdr:colOff>565150</xdr:colOff>
      <xdr:row>157</xdr:row>
      <xdr:rowOff>533400</xdr:rowOff>
    </xdr:to>
    <xdr:sp macro="" textlink="">
      <xdr:nvSpPr>
        <xdr:cNvPr id="54" name="สี่เหลี่ยมผืนผ้า 53">
          <a:extLst>
            <a:ext uri="{FF2B5EF4-FFF2-40B4-BE49-F238E27FC236}">
              <a16:creationId xmlns:a16="http://schemas.microsoft.com/office/drawing/2014/main" id="{227D173E-801B-4191-8941-78032E1249AA}"/>
            </a:ext>
          </a:extLst>
        </xdr:cNvPr>
        <xdr:cNvSpPr/>
      </xdr:nvSpPr>
      <xdr:spPr>
        <a:xfrm>
          <a:off x="20170775" y="621760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157</xdr:row>
      <xdr:rowOff>120650</xdr:rowOff>
    </xdr:from>
    <xdr:to>
      <xdr:col>22</xdr:col>
      <xdr:colOff>565150</xdr:colOff>
      <xdr:row>157</xdr:row>
      <xdr:rowOff>533400</xdr:rowOff>
    </xdr:to>
    <xdr:sp macro="" textlink="">
      <xdr:nvSpPr>
        <xdr:cNvPr id="55" name="สี่เหลี่ยมผืนผ้า 54">
          <a:extLst>
            <a:ext uri="{FF2B5EF4-FFF2-40B4-BE49-F238E27FC236}">
              <a16:creationId xmlns:a16="http://schemas.microsoft.com/office/drawing/2014/main" id="{DBE0E392-AD95-4E28-A71E-E6814317503D}"/>
            </a:ext>
          </a:extLst>
        </xdr:cNvPr>
        <xdr:cNvSpPr/>
      </xdr:nvSpPr>
      <xdr:spPr>
        <a:xfrm>
          <a:off x="20170775" y="621760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301625</xdr:colOff>
      <xdr:row>157</xdr:row>
      <xdr:rowOff>142875</xdr:rowOff>
    </xdr:from>
    <xdr:to>
      <xdr:col>18</xdr:col>
      <xdr:colOff>698500</xdr:colOff>
      <xdr:row>157</xdr:row>
      <xdr:rowOff>555625</xdr:rowOff>
    </xdr:to>
    <xdr:sp macro="" textlink="">
      <xdr:nvSpPr>
        <xdr:cNvPr id="56" name="สี่เหลี่ยมผืนผ้า 55">
          <a:extLst>
            <a:ext uri="{FF2B5EF4-FFF2-40B4-BE49-F238E27FC236}">
              <a16:creationId xmlns:a16="http://schemas.microsoft.com/office/drawing/2014/main" id="{88888367-7CE8-4E89-93B9-DB85CD6B16F1}"/>
            </a:ext>
          </a:extLst>
        </xdr:cNvPr>
        <xdr:cNvSpPr/>
      </xdr:nvSpPr>
      <xdr:spPr>
        <a:xfrm>
          <a:off x="17370425" y="621982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157</xdr:row>
      <xdr:rowOff>120650</xdr:rowOff>
    </xdr:from>
    <xdr:to>
      <xdr:col>22</xdr:col>
      <xdr:colOff>565150</xdr:colOff>
      <xdr:row>157</xdr:row>
      <xdr:rowOff>533400</xdr:rowOff>
    </xdr:to>
    <xdr:sp macro="" textlink="">
      <xdr:nvSpPr>
        <xdr:cNvPr id="57" name="สี่เหลี่ยมผืนผ้า 56">
          <a:extLst>
            <a:ext uri="{FF2B5EF4-FFF2-40B4-BE49-F238E27FC236}">
              <a16:creationId xmlns:a16="http://schemas.microsoft.com/office/drawing/2014/main" id="{99DB7BC2-F7FB-4935-867F-E228DEDEDC65}"/>
            </a:ext>
          </a:extLst>
        </xdr:cNvPr>
        <xdr:cNvSpPr/>
      </xdr:nvSpPr>
      <xdr:spPr>
        <a:xfrm>
          <a:off x="20170775" y="621760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58" name="สี่เหลี่ยมผืนผ้า 57">
          <a:extLst>
            <a:ext uri="{FF2B5EF4-FFF2-40B4-BE49-F238E27FC236}">
              <a16:creationId xmlns:a16="http://schemas.microsoft.com/office/drawing/2014/main" id="{05483C05-3BA8-432E-9443-BBA125F954AC}"/>
            </a:ext>
          </a:extLst>
        </xdr:cNvPr>
        <xdr:cNvSpPr/>
      </xdr:nvSpPr>
      <xdr:spPr>
        <a:xfrm>
          <a:off x="20170775" y="64690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59" name="สี่เหลี่ยมผืนผ้า 58">
          <a:extLst>
            <a:ext uri="{FF2B5EF4-FFF2-40B4-BE49-F238E27FC236}">
              <a16:creationId xmlns:a16="http://schemas.microsoft.com/office/drawing/2014/main" id="{06636C10-481D-449D-A707-33697AFCD6A4}"/>
            </a:ext>
          </a:extLst>
        </xdr:cNvPr>
        <xdr:cNvSpPr/>
      </xdr:nvSpPr>
      <xdr:spPr>
        <a:xfrm>
          <a:off x="20170775" y="64690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60" name="สี่เหลี่ยมผืนผ้า 59">
          <a:extLst>
            <a:ext uri="{FF2B5EF4-FFF2-40B4-BE49-F238E27FC236}">
              <a16:creationId xmlns:a16="http://schemas.microsoft.com/office/drawing/2014/main" id="{D343705B-7D53-46A7-8F20-541E1B18B00C}"/>
            </a:ext>
          </a:extLst>
        </xdr:cNvPr>
        <xdr:cNvSpPr/>
      </xdr:nvSpPr>
      <xdr:spPr>
        <a:xfrm>
          <a:off x="20170775" y="64690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301625</xdr:colOff>
      <xdr:row>161</xdr:row>
      <xdr:rowOff>142875</xdr:rowOff>
    </xdr:from>
    <xdr:to>
      <xdr:col>18</xdr:col>
      <xdr:colOff>698500</xdr:colOff>
      <xdr:row>161</xdr:row>
      <xdr:rowOff>555625</xdr:rowOff>
    </xdr:to>
    <xdr:sp macro="" textlink="">
      <xdr:nvSpPr>
        <xdr:cNvPr id="61" name="สี่เหลี่ยมผืนผ้า 60">
          <a:extLst>
            <a:ext uri="{FF2B5EF4-FFF2-40B4-BE49-F238E27FC236}">
              <a16:creationId xmlns:a16="http://schemas.microsoft.com/office/drawing/2014/main" id="{86B25D29-A382-40F7-85D5-66799D5DDAD0}"/>
            </a:ext>
          </a:extLst>
        </xdr:cNvPr>
        <xdr:cNvSpPr/>
      </xdr:nvSpPr>
      <xdr:spPr>
        <a:xfrm>
          <a:off x="17370425" y="647128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62" name="สี่เหลี่ยมผืนผ้า 61">
          <a:extLst>
            <a:ext uri="{FF2B5EF4-FFF2-40B4-BE49-F238E27FC236}">
              <a16:creationId xmlns:a16="http://schemas.microsoft.com/office/drawing/2014/main" id="{6F6FB697-1FC9-4A8D-8644-3C706CAD3FDD}"/>
            </a:ext>
          </a:extLst>
        </xdr:cNvPr>
        <xdr:cNvSpPr/>
      </xdr:nvSpPr>
      <xdr:spPr>
        <a:xfrm>
          <a:off x="20170775" y="64690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367827</xdr:colOff>
      <xdr:row>27</xdr:row>
      <xdr:rowOff>141673</xdr:rowOff>
    </xdr:from>
    <xdr:to>
      <xdr:col>27</xdr:col>
      <xdr:colOff>200032</xdr:colOff>
      <xdr:row>41</xdr:row>
      <xdr:rowOff>84625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354803</xdr:colOff>
      <xdr:row>27</xdr:row>
      <xdr:rowOff>250848</xdr:rowOff>
    </xdr:from>
    <xdr:to>
      <xdr:col>24</xdr:col>
      <xdr:colOff>167263</xdr:colOff>
      <xdr:row>29</xdr:row>
      <xdr:rowOff>164256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1473653" y="8969398"/>
          <a:ext cx="5756060" cy="5484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>
              <a:latin typeface="Cordia New" pitchFamily="34" charset="-34"/>
              <a:cs typeface="Cordia New" pitchFamily="34" charset="-34"/>
            </a:rPr>
            <a:t> 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มกราคม ถึง ธันวาคม 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87657108-9FB0-41F0-ABEF-03D5FB3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35386"/>
          <a:ext cx="6582228" cy="197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C5DDFF-CAEA-492D-B9FD-CF7B026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76116"/>
          <a:ext cx="6111422" cy="1725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82B3BFA-85AD-4E71-85B3-14368DC6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3292" y="2005013"/>
          <a:ext cx="6561364" cy="273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CD9D311-8990-4BD9-892A-9A5ECBC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69371" y="1580016"/>
          <a:ext cx="5713743" cy="64645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CC783B-A0C4-4593-BD1D-0DEC4BE70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67997"/>
          <a:ext cx="10804284" cy="4006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user/Desktop/Inventory%20for%20C%20to%20G/Inventory/Electricity/TGO%20calculations/EFFICIENTCY/EFFICIENTCY/&#3648;&#3629;&#3585;&#3626;&#3634;&#3619;/EFFICIENTCY/Pongsak/50/TNP(&#3617;&#3588;.-&#3617;&#3636;&#3618;.)everyday.xls" TargetMode="External"/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69"/>
  <sheetViews>
    <sheetView tabSelected="1" view="pageBreakPreview" topLeftCell="A67" zoomScale="80" zoomScaleNormal="40" zoomScaleSheetLayoutView="80" workbookViewId="0">
      <selection activeCell="O160" sqref="O160:Q160"/>
    </sheetView>
  </sheetViews>
  <sheetFormatPr defaultColWidth="9" defaultRowHeight="30" customHeight="1"/>
  <cols>
    <col min="1" max="1" width="12.25" style="173" customWidth="1"/>
    <col min="2" max="2" width="16.625" style="127" customWidth="1"/>
    <col min="3" max="3" width="38.25" style="128" customWidth="1"/>
    <col min="4" max="4" width="13.25" style="128" customWidth="1"/>
    <col min="5" max="5" width="16.75" style="128" customWidth="1"/>
    <col min="6" max="6" width="11.375" style="128" customWidth="1"/>
    <col min="7" max="7" width="9.625" style="132" customWidth="1"/>
    <col min="8" max="10" width="9.625" style="128" customWidth="1"/>
    <col min="11" max="11" width="9.625" style="133" customWidth="1"/>
    <col min="12" max="31" width="9.625" style="128" customWidth="1"/>
    <col min="32" max="32" width="9" style="128"/>
    <col min="33" max="33" width="50.75" style="132" customWidth="1"/>
    <col min="34" max="44" width="14.125" style="132" customWidth="1"/>
    <col min="45" max="45" width="14.125" style="128" customWidth="1"/>
    <col min="46" max="47" width="14.125" style="132" customWidth="1"/>
    <col min="48" max="16384" width="9" style="128"/>
  </cols>
  <sheetData>
    <row r="1" spans="1:31" ht="30" customHeight="1">
      <c r="AD1" s="128" t="s">
        <v>95</v>
      </c>
    </row>
    <row r="2" spans="1:31" ht="45" customHeight="1">
      <c r="A2" s="267" t="s">
        <v>94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</row>
    <row r="3" spans="1:31" s="127" customFormat="1" ht="40.15" customHeight="1">
      <c r="A3" s="270" t="s">
        <v>0</v>
      </c>
      <c r="B3" s="245" t="s">
        <v>17</v>
      </c>
      <c r="C3" s="246"/>
      <c r="D3" s="270" t="s">
        <v>2</v>
      </c>
      <c r="E3" s="270" t="s">
        <v>3</v>
      </c>
      <c r="F3" s="270" t="s">
        <v>250</v>
      </c>
      <c r="G3" s="271" t="s">
        <v>274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</row>
    <row r="4" spans="1:31" s="127" customFormat="1" ht="30" customHeight="1">
      <c r="A4" s="270"/>
      <c r="B4" s="247"/>
      <c r="C4" s="248"/>
      <c r="D4" s="270"/>
      <c r="E4" s="270"/>
      <c r="F4" s="270"/>
      <c r="G4" s="269" t="s">
        <v>18</v>
      </c>
      <c r="H4" s="269"/>
      <c r="I4" s="269" t="s">
        <v>19</v>
      </c>
      <c r="J4" s="269"/>
      <c r="K4" s="269" t="s">
        <v>20</v>
      </c>
      <c r="L4" s="269"/>
      <c r="M4" s="269" t="s">
        <v>21</v>
      </c>
      <c r="N4" s="269"/>
      <c r="O4" s="269" t="s">
        <v>78</v>
      </c>
      <c r="P4" s="269"/>
      <c r="Q4" s="269" t="s">
        <v>79</v>
      </c>
      <c r="R4" s="269"/>
      <c r="S4" s="269" t="s">
        <v>23</v>
      </c>
      <c r="T4" s="269"/>
      <c r="U4" s="269" t="s">
        <v>24</v>
      </c>
      <c r="V4" s="269"/>
      <c r="W4" s="269" t="s">
        <v>25</v>
      </c>
      <c r="X4" s="269"/>
      <c r="Y4" s="269" t="s">
        <v>26</v>
      </c>
      <c r="Z4" s="269"/>
      <c r="AA4" s="269" t="s">
        <v>22</v>
      </c>
      <c r="AB4" s="269"/>
      <c r="AC4" s="269" t="s">
        <v>27</v>
      </c>
      <c r="AD4" s="269"/>
      <c r="AE4" s="273" t="s">
        <v>28</v>
      </c>
    </row>
    <row r="5" spans="1:31" s="127" customFormat="1" ht="30" customHeight="1">
      <c r="A5" s="270"/>
      <c r="B5" s="249"/>
      <c r="C5" s="250"/>
      <c r="D5" s="270"/>
      <c r="E5" s="270"/>
      <c r="F5" s="270"/>
      <c r="G5" s="126" t="s">
        <v>1</v>
      </c>
      <c r="H5" s="126" t="s">
        <v>12</v>
      </c>
      <c r="I5" s="126" t="s">
        <v>1</v>
      </c>
      <c r="J5" s="126" t="s">
        <v>12</v>
      </c>
      <c r="K5" s="126" t="s">
        <v>1</v>
      </c>
      <c r="L5" s="126" t="s">
        <v>12</v>
      </c>
      <c r="M5" s="126" t="s">
        <v>1</v>
      </c>
      <c r="N5" s="126" t="s">
        <v>12</v>
      </c>
      <c r="O5" s="126" t="s">
        <v>1</v>
      </c>
      <c r="P5" s="126" t="s">
        <v>12</v>
      </c>
      <c r="Q5" s="126" t="s">
        <v>1</v>
      </c>
      <c r="R5" s="126" t="s">
        <v>12</v>
      </c>
      <c r="S5" s="126" t="s">
        <v>1</v>
      </c>
      <c r="T5" s="126" t="s">
        <v>12</v>
      </c>
      <c r="U5" s="126" t="s">
        <v>1</v>
      </c>
      <c r="V5" s="126" t="s">
        <v>12</v>
      </c>
      <c r="W5" s="126" t="s">
        <v>1</v>
      </c>
      <c r="X5" s="126" t="s">
        <v>12</v>
      </c>
      <c r="Y5" s="126" t="s">
        <v>1</v>
      </c>
      <c r="Z5" s="126" t="s">
        <v>12</v>
      </c>
      <c r="AA5" s="126" t="s">
        <v>1</v>
      </c>
      <c r="AB5" s="126" t="s">
        <v>12</v>
      </c>
      <c r="AC5" s="126" t="s">
        <v>1</v>
      </c>
      <c r="AD5" s="126" t="s">
        <v>12</v>
      </c>
      <c r="AE5" s="274"/>
    </row>
    <row r="6" spans="1:31" ht="30" customHeight="1">
      <c r="A6" s="255" t="s">
        <v>110</v>
      </c>
      <c r="B6" s="251" t="s">
        <v>32</v>
      </c>
      <c r="C6" s="252"/>
      <c r="D6" s="145"/>
      <c r="E6" s="145"/>
      <c r="F6" s="145"/>
      <c r="G6" s="145"/>
      <c r="H6" s="146"/>
      <c r="I6" s="147"/>
      <c r="J6" s="147"/>
      <c r="K6" s="148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</row>
    <row r="7" spans="1:31" ht="30" customHeight="1">
      <c r="A7" s="255"/>
      <c r="B7" s="251" t="s">
        <v>33</v>
      </c>
      <c r="C7" s="252"/>
      <c r="D7" s="145"/>
      <c r="E7" s="145"/>
      <c r="F7" s="145"/>
      <c r="G7" s="145"/>
      <c r="H7" s="146"/>
      <c r="I7" s="147"/>
      <c r="J7" s="147"/>
      <c r="K7" s="148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</row>
    <row r="8" spans="1:31" ht="30" customHeight="1">
      <c r="A8" s="255"/>
      <c r="B8" s="253" t="s">
        <v>34</v>
      </c>
      <c r="C8" s="254"/>
      <c r="D8" s="149">
        <v>2.7078000000000002</v>
      </c>
      <c r="E8" s="145" t="s">
        <v>13</v>
      </c>
      <c r="F8" s="145" t="s">
        <v>5</v>
      </c>
      <c r="G8" s="145"/>
      <c r="H8" s="150">
        <f>D8*G8</f>
        <v>0</v>
      </c>
      <c r="I8" s="145"/>
      <c r="J8" s="150">
        <f>I8*D8</f>
        <v>0</v>
      </c>
      <c r="K8" s="145"/>
      <c r="L8" s="150">
        <f>K8*D8</f>
        <v>0</v>
      </c>
      <c r="M8" s="145"/>
      <c r="N8" s="150">
        <f>M8*D8</f>
        <v>0</v>
      </c>
      <c r="O8" s="145"/>
      <c r="P8" s="150">
        <f>O8*D8</f>
        <v>0</v>
      </c>
      <c r="Q8" s="145"/>
      <c r="R8" s="150">
        <f>Q8*D8</f>
        <v>0</v>
      </c>
      <c r="S8" s="145"/>
      <c r="T8" s="150">
        <f>S8*D8</f>
        <v>0</v>
      </c>
      <c r="U8" s="145"/>
      <c r="V8" s="150">
        <f>U8*D8</f>
        <v>0</v>
      </c>
      <c r="W8" s="145"/>
      <c r="X8" s="150">
        <f>W8*D8</f>
        <v>0</v>
      </c>
      <c r="Y8" s="145"/>
      <c r="Z8" s="150">
        <f>Y8*D8</f>
        <v>0</v>
      </c>
      <c r="AA8" s="145"/>
      <c r="AB8" s="150">
        <f>AA8*D8</f>
        <v>0</v>
      </c>
      <c r="AC8" s="145"/>
      <c r="AD8" s="150">
        <f>AC8*D8</f>
        <v>0</v>
      </c>
      <c r="AE8" s="151">
        <f>H8+J8+L8+N8+P8+R8+T8+V8+X8+Z8+AB8+AD8</f>
        <v>0</v>
      </c>
    </row>
    <row r="9" spans="1:31" ht="30" customHeight="1">
      <c r="A9" s="255"/>
      <c r="B9" s="253" t="s">
        <v>35</v>
      </c>
      <c r="C9" s="254"/>
      <c r="D9" s="149">
        <v>2.7078000000000002</v>
      </c>
      <c r="E9" s="145" t="s">
        <v>13</v>
      </c>
      <c r="F9" s="145" t="s">
        <v>5</v>
      </c>
      <c r="G9" s="145"/>
      <c r="H9" s="150">
        <f>G9*D9</f>
        <v>0</v>
      </c>
      <c r="I9" s="145"/>
      <c r="J9" s="150">
        <f>I9*D9</f>
        <v>0</v>
      </c>
      <c r="K9" s="145"/>
      <c r="L9" s="150">
        <f>K9*D9</f>
        <v>0</v>
      </c>
      <c r="M9" s="145"/>
      <c r="N9" s="150">
        <f>M9*D9</f>
        <v>0</v>
      </c>
      <c r="O9" s="145"/>
      <c r="P9" s="150">
        <f>O9*D9</f>
        <v>0</v>
      </c>
      <c r="Q9" s="145"/>
      <c r="R9" s="150">
        <f>Q9*D9</f>
        <v>0</v>
      </c>
      <c r="S9" s="145"/>
      <c r="T9" s="150">
        <f>S9*D9</f>
        <v>0</v>
      </c>
      <c r="U9" s="145"/>
      <c r="V9" s="150">
        <f>U9*D9</f>
        <v>0</v>
      </c>
      <c r="W9" s="145"/>
      <c r="X9" s="150">
        <f>W9*D9</f>
        <v>0</v>
      </c>
      <c r="Y9" s="145"/>
      <c r="Z9" s="150">
        <f>Y9*D9</f>
        <v>0</v>
      </c>
      <c r="AA9" s="145"/>
      <c r="AB9" s="150">
        <f>AA9*D9</f>
        <v>0</v>
      </c>
      <c r="AC9" s="145"/>
      <c r="AD9" s="150">
        <f>AC9*D9</f>
        <v>0</v>
      </c>
      <c r="AE9" s="151">
        <f t="shared" ref="AE9:AE24" si="0">H9+J9+L9+N9+P9+R9+T9+V9+X9+Z9+AB9+AD9</f>
        <v>0</v>
      </c>
    </row>
    <row r="10" spans="1:31" ht="30" customHeight="1">
      <c r="A10" s="255"/>
      <c r="B10" s="251" t="s">
        <v>36</v>
      </c>
      <c r="C10" s="252"/>
      <c r="D10" s="149"/>
      <c r="E10" s="145"/>
      <c r="F10" s="145"/>
      <c r="G10" s="145"/>
      <c r="H10" s="150"/>
      <c r="I10" s="145"/>
      <c r="J10" s="150"/>
      <c r="K10" s="145"/>
      <c r="L10" s="150"/>
      <c r="M10" s="145"/>
      <c r="N10" s="150"/>
      <c r="O10" s="145"/>
      <c r="P10" s="150"/>
      <c r="Q10" s="145"/>
      <c r="R10" s="150"/>
      <c r="S10" s="145"/>
      <c r="T10" s="150"/>
      <c r="U10" s="145"/>
      <c r="V10" s="150"/>
      <c r="W10" s="145"/>
      <c r="X10" s="150"/>
      <c r="Y10" s="145"/>
      <c r="Z10" s="150"/>
      <c r="AA10" s="145"/>
      <c r="AB10" s="150"/>
      <c r="AC10" s="145"/>
      <c r="AD10" s="150"/>
      <c r="AE10" s="151"/>
    </row>
    <row r="11" spans="1:31" ht="30" customHeight="1">
      <c r="A11" s="255"/>
      <c r="B11" s="251" t="s">
        <v>37</v>
      </c>
      <c r="C11" s="252"/>
      <c r="D11" s="149"/>
      <c r="E11" s="145"/>
      <c r="F11" s="145"/>
      <c r="G11" s="145"/>
      <c r="H11" s="150"/>
      <c r="I11" s="145"/>
      <c r="J11" s="150"/>
      <c r="K11" s="145"/>
      <c r="L11" s="150"/>
      <c r="M11" s="145"/>
      <c r="N11" s="150"/>
      <c r="O11" s="145"/>
      <c r="P11" s="150"/>
      <c r="Q11" s="145"/>
      <c r="R11" s="150"/>
      <c r="S11" s="145"/>
      <c r="T11" s="150"/>
      <c r="U11" s="145"/>
      <c r="V11" s="150"/>
      <c r="W11" s="145"/>
      <c r="X11" s="150"/>
      <c r="Y11" s="145"/>
      <c r="Z11" s="150"/>
      <c r="AA11" s="145"/>
      <c r="AB11" s="150"/>
      <c r="AC11" s="145"/>
      <c r="AD11" s="150"/>
      <c r="AE11" s="151"/>
    </row>
    <row r="12" spans="1:31" ht="30" customHeight="1">
      <c r="A12" s="255"/>
      <c r="B12" s="253" t="s">
        <v>38</v>
      </c>
      <c r="C12" s="254"/>
      <c r="D12" s="149">
        <v>2.7406000000000001</v>
      </c>
      <c r="E12" s="145" t="s">
        <v>13</v>
      </c>
      <c r="F12" s="145" t="s">
        <v>5</v>
      </c>
      <c r="G12" s="145"/>
      <c r="H12" s="150">
        <f t="shared" ref="H12:H24" si="1">G12*D12</f>
        <v>0</v>
      </c>
      <c r="I12" s="145"/>
      <c r="J12" s="150">
        <f t="shared" ref="J12:J24" si="2">I12*D12</f>
        <v>0</v>
      </c>
      <c r="K12" s="145"/>
      <c r="L12" s="150">
        <f t="shared" ref="L12:L24" si="3">K12*D12</f>
        <v>0</v>
      </c>
      <c r="M12" s="145"/>
      <c r="N12" s="150">
        <f t="shared" ref="N12:N24" si="4">M12*D12</f>
        <v>0</v>
      </c>
      <c r="O12" s="145"/>
      <c r="P12" s="150">
        <f t="shared" ref="P12:P24" si="5">O12*D12</f>
        <v>0</v>
      </c>
      <c r="Q12" s="145"/>
      <c r="R12" s="150">
        <f t="shared" ref="R12:R24" si="6">Q12*D12</f>
        <v>0</v>
      </c>
      <c r="S12" s="145"/>
      <c r="T12" s="150">
        <f t="shared" ref="T12:T24" si="7">S12*D12</f>
        <v>0</v>
      </c>
      <c r="U12" s="145"/>
      <c r="V12" s="150">
        <f t="shared" ref="V12:V24" si="8">U12*D12</f>
        <v>0</v>
      </c>
      <c r="W12" s="145"/>
      <c r="X12" s="150">
        <f t="shared" ref="X12:X24" si="9">W12*D12</f>
        <v>0</v>
      </c>
      <c r="Y12" s="145"/>
      <c r="Z12" s="150">
        <f t="shared" ref="Z12:Z24" si="10">Y12*D12</f>
        <v>0</v>
      </c>
      <c r="AA12" s="145"/>
      <c r="AB12" s="150">
        <f t="shared" ref="AB12:AB24" si="11">AA12*D12</f>
        <v>0</v>
      </c>
      <c r="AC12" s="145"/>
      <c r="AD12" s="150">
        <f t="shared" ref="AD12:AD24" si="12">AC12*D12</f>
        <v>0</v>
      </c>
      <c r="AE12" s="151">
        <f t="shared" si="0"/>
        <v>0</v>
      </c>
    </row>
    <row r="13" spans="1:31" ht="30" customHeight="1">
      <c r="A13" s="255"/>
      <c r="B13" s="253" t="s">
        <v>73</v>
      </c>
      <c r="C13" s="254"/>
      <c r="D13" s="149">
        <v>2.2393999999999998</v>
      </c>
      <c r="E13" s="145" t="s">
        <v>13</v>
      </c>
      <c r="F13" s="145" t="s">
        <v>5</v>
      </c>
      <c r="G13" s="145"/>
      <c r="H13" s="150">
        <f t="shared" si="1"/>
        <v>0</v>
      </c>
      <c r="I13" s="145"/>
      <c r="J13" s="150">
        <f t="shared" si="2"/>
        <v>0</v>
      </c>
      <c r="K13" s="145"/>
      <c r="L13" s="150">
        <f t="shared" si="3"/>
        <v>0</v>
      </c>
      <c r="M13" s="145"/>
      <c r="N13" s="150">
        <f t="shared" si="4"/>
        <v>0</v>
      </c>
      <c r="O13" s="145"/>
      <c r="P13" s="150">
        <f t="shared" si="5"/>
        <v>0</v>
      </c>
      <c r="Q13" s="145"/>
      <c r="R13" s="150">
        <f t="shared" si="6"/>
        <v>0</v>
      </c>
      <c r="S13" s="145"/>
      <c r="T13" s="150">
        <f t="shared" si="7"/>
        <v>0</v>
      </c>
      <c r="U13" s="145"/>
      <c r="V13" s="150">
        <f t="shared" si="8"/>
        <v>0</v>
      </c>
      <c r="W13" s="145"/>
      <c r="X13" s="150">
        <f t="shared" si="9"/>
        <v>0</v>
      </c>
      <c r="Y13" s="145"/>
      <c r="Z13" s="150">
        <f t="shared" si="10"/>
        <v>0</v>
      </c>
      <c r="AA13" s="145"/>
      <c r="AB13" s="150">
        <f t="shared" si="11"/>
        <v>0</v>
      </c>
      <c r="AC13" s="145"/>
      <c r="AD13" s="150">
        <f t="shared" si="12"/>
        <v>0</v>
      </c>
      <c r="AE13" s="151">
        <f t="shared" si="0"/>
        <v>0</v>
      </c>
    </row>
    <row r="14" spans="1:31" ht="30" customHeight="1">
      <c r="A14" s="255"/>
      <c r="B14" s="253" t="s">
        <v>39</v>
      </c>
      <c r="C14" s="254"/>
      <c r="D14" s="149">
        <v>2.2393999999999998</v>
      </c>
      <c r="E14" s="145" t="s">
        <v>13</v>
      </c>
      <c r="F14" s="145" t="s">
        <v>5</v>
      </c>
      <c r="G14" s="145"/>
      <c r="H14" s="150">
        <f t="shared" si="1"/>
        <v>0</v>
      </c>
      <c r="I14" s="145"/>
      <c r="J14" s="150">
        <f t="shared" si="2"/>
        <v>0</v>
      </c>
      <c r="K14" s="145"/>
      <c r="L14" s="150">
        <f t="shared" si="3"/>
        <v>0</v>
      </c>
      <c r="M14" s="145"/>
      <c r="N14" s="150">
        <f t="shared" si="4"/>
        <v>0</v>
      </c>
      <c r="O14" s="145"/>
      <c r="P14" s="150">
        <f t="shared" si="5"/>
        <v>0</v>
      </c>
      <c r="Q14" s="145"/>
      <c r="R14" s="150">
        <f t="shared" si="6"/>
        <v>0</v>
      </c>
      <c r="S14" s="145"/>
      <c r="T14" s="150">
        <f t="shared" si="7"/>
        <v>0</v>
      </c>
      <c r="U14" s="145"/>
      <c r="V14" s="150">
        <f t="shared" si="8"/>
        <v>0</v>
      </c>
      <c r="W14" s="145"/>
      <c r="X14" s="150">
        <f t="shared" si="9"/>
        <v>0</v>
      </c>
      <c r="Y14" s="145"/>
      <c r="Z14" s="150">
        <f t="shared" si="10"/>
        <v>0</v>
      </c>
      <c r="AA14" s="145"/>
      <c r="AB14" s="150">
        <f t="shared" si="11"/>
        <v>0</v>
      </c>
      <c r="AC14" s="145"/>
      <c r="AD14" s="150">
        <f t="shared" si="12"/>
        <v>0</v>
      </c>
      <c r="AE14" s="151">
        <f t="shared" si="0"/>
        <v>0</v>
      </c>
    </row>
    <row r="15" spans="1:31" ht="30" customHeight="1">
      <c r="A15" s="255"/>
      <c r="B15" s="251" t="s">
        <v>71</v>
      </c>
      <c r="C15" s="252"/>
      <c r="D15" s="149">
        <v>1</v>
      </c>
      <c r="E15" s="145" t="s">
        <v>72</v>
      </c>
      <c r="F15" s="145" t="s">
        <v>10</v>
      </c>
      <c r="G15" s="145"/>
      <c r="H15" s="150">
        <f t="shared" si="1"/>
        <v>0</v>
      </c>
      <c r="I15" s="145"/>
      <c r="J15" s="150">
        <f t="shared" si="2"/>
        <v>0</v>
      </c>
      <c r="K15" s="145"/>
      <c r="L15" s="150">
        <f t="shared" si="3"/>
        <v>0</v>
      </c>
      <c r="M15" s="145"/>
      <c r="N15" s="150">
        <f t="shared" si="4"/>
        <v>0</v>
      </c>
      <c r="O15" s="145"/>
      <c r="P15" s="150">
        <f t="shared" si="5"/>
        <v>0</v>
      </c>
      <c r="Q15" s="145"/>
      <c r="R15" s="150">
        <f t="shared" si="6"/>
        <v>0</v>
      </c>
      <c r="S15" s="145"/>
      <c r="T15" s="150">
        <f t="shared" si="7"/>
        <v>0</v>
      </c>
      <c r="U15" s="145"/>
      <c r="V15" s="150">
        <f t="shared" si="8"/>
        <v>0</v>
      </c>
      <c r="W15" s="145"/>
      <c r="X15" s="150">
        <f t="shared" si="9"/>
        <v>0</v>
      </c>
      <c r="Y15" s="145"/>
      <c r="Z15" s="150">
        <f t="shared" si="10"/>
        <v>0</v>
      </c>
      <c r="AA15" s="145"/>
      <c r="AB15" s="150">
        <f t="shared" si="11"/>
        <v>0</v>
      </c>
      <c r="AC15" s="145"/>
      <c r="AD15" s="150">
        <f t="shared" si="12"/>
        <v>0</v>
      </c>
      <c r="AE15" s="151">
        <f t="shared" si="0"/>
        <v>0</v>
      </c>
    </row>
    <row r="16" spans="1:31" ht="30" customHeight="1">
      <c r="A16" s="255"/>
      <c r="B16" s="259" t="s">
        <v>69</v>
      </c>
      <c r="C16" s="260"/>
      <c r="D16" s="152">
        <v>28</v>
      </c>
      <c r="E16" s="145" t="s">
        <v>57</v>
      </c>
      <c r="F16" s="145" t="s">
        <v>41</v>
      </c>
      <c r="G16" s="153">
        <f>'CH4จาก Septic tank 2568'!$C$4</f>
        <v>0</v>
      </c>
      <c r="H16" s="150">
        <f t="shared" si="1"/>
        <v>0</v>
      </c>
      <c r="I16" s="154">
        <f>'CH4จาก Septic tank 2568'!$D$4</f>
        <v>0</v>
      </c>
      <c r="J16" s="150">
        <f t="shared" si="2"/>
        <v>0</v>
      </c>
      <c r="K16" s="154">
        <f>'CH4จาก Septic tank 2568'!$E$4</f>
        <v>0</v>
      </c>
      <c r="L16" s="150">
        <f t="shared" si="3"/>
        <v>0</v>
      </c>
      <c r="M16" s="154">
        <f>'CH4จาก Septic tank 2568'!$F$4</f>
        <v>0</v>
      </c>
      <c r="N16" s="150">
        <f t="shared" si="4"/>
        <v>0</v>
      </c>
      <c r="O16" s="154">
        <f>'CH4จาก Septic tank 2568'!$G$4</f>
        <v>0</v>
      </c>
      <c r="P16" s="150">
        <f t="shared" si="5"/>
        <v>0</v>
      </c>
      <c r="Q16" s="154">
        <f>'CH4จาก Septic tank 2568'!$H$4</f>
        <v>0</v>
      </c>
      <c r="R16" s="150">
        <f t="shared" si="6"/>
        <v>0</v>
      </c>
      <c r="S16" s="154">
        <f>'CH4จาก Septic tank 2568'!$I$4</f>
        <v>0</v>
      </c>
      <c r="T16" s="150">
        <f t="shared" si="7"/>
        <v>0</v>
      </c>
      <c r="U16" s="154">
        <f>'CH4จาก Septic tank 2568'!$J$4</f>
        <v>0</v>
      </c>
      <c r="V16" s="150">
        <f t="shared" si="8"/>
        <v>0</v>
      </c>
      <c r="W16" s="154">
        <f>'CH4จาก Septic tank 2568'!$K$4</f>
        <v>0</v>
      </c>
      <c r="X16" s="150">
        <f t="shared" si="9"/>
        <v>0</v>
      </c>
      <c r="Y16" s="154">
        <f>'CH4จาก Septic tank 2568'!$L$4</f>
        <v>0</v>
      </c>
      <c r="Z16" s="150">
        <f t="shared" si="10"/>
        <v>0</v>
      </c>
      <c r="AA16" s="154">
        <f>'CH4จาก Septic tank 2568'!$M$4</f>
        <v>0</v>
      </c>
      <c r="AB16" s="150">
        <f t="shared" si="11"/>
        <v>0</v>
      </c>
      <c r="AC16" s="154">
        <f>'CH4จาก Septic tank 2568'!$N$4</f>
        <v>0</v>
      </c>
      <c r="AD16" s="150">
        <f t="shared" si="12"/>
        <v>0</v>
      </c>
      <c r="AE16" s="151">
        <f t="shared" si="0"/>
        <v>0</v>
      </c>
    </row>
    <row r="17" spans="1:47" ht="30" customHeight="1">
      <c r="A17" s="255"/>
      <c r="B17" s="261" t="s">
        <v>70</v>
      </c>
      <c r="C17" s="262"/>
      <c r="D17" s="149">
        <v>28</v>
      </c>
      <c r="E17" s="145" t="s">
        <v>57</v>
      </c>
      <c r="F17" s="145" t="s">
        <v>41</v>
      </c>
      <c r="G17" s="155">
        <f>'CH4จากบ่อบำบัดไม่เติมอากาศ 2568'!$B$13</f>
        <v>0</v>
      </c>
      <c r="H17" s="150">
        <f t="shared" si="1"/>
        <v>0</v>
      </c>
      <c r="I17" s="155">
        <f>'CH4จากบ่อบำบัดไม่เติมอากาศ 2568'!$C$13</f>
        <v>0</v>
      </c>
      <c r="J17" s="150">
        <f t="shared" si="2"/>
        <v>0</v>
      </c>
      <c r="K17" s="155">
        <f>'CH4จากบ่อบำบัดไม่เติมอากาศ 2568'!$D$13</f>
        <v>0</v>
      </c>
      <c r="L17" s="150">
        <f t="shared" si="3"/>
        <v>0</v>
      </c>
      <c r="M17" s="155">
        <f>'CH4จากบ่อบำบัดไม่เติมอากาศ 2568'!$E$13</f>
        <v>0</v>
      </c>
      <c r="N17" s="150">
        <f t="shared" si="4"/>
        <v>0</v>
      </c>
      <c r="O17" s="155">
        <f>'CH4จากบ่อบำบัดไม่เติมอากาศ 2568'!$F$13</f>
        <v>0</v>
      </c>
      <c r="P17" s="150">
        <f t="shared" si="5"/>
        <v>0</v>
      </c>
      <c r="Q17" s="155">
        <f>'CH4จากบ่อบำบัดไม่เติมอากาศ 2568'!$G$13</f>
        <v>0</v>
      </c>
      <c r="R17" s="150">
        <f t="shared" si="6"/>
        <v>0</v>
      </c>
      <c r="S17" s="155">
        <f>'CH4จากบ่อบำบัดไม่เติมอากาศ 2568'!$H$13</f>
        <v>0</v>
      </c>
      <c r="T17" s="150">
        <f t="shared" si="7"/>
        <v>0</v>
      </c>
      <c r="U17" s="155">
        <f>'CH4จากบ่อบำบัดไม่เติมอากาศ 2568'!$I$13</f>
        <v>0</v>
      </c>
      <c r="V17" s="150">
        <f t="shared" si="8"/>
        <v>0</v>
      </c>
      <c r="W17" s="155">
        <f>'CH4จากบ่อบำบัดไม่เติมอากาศ 2568'!$J$13</f>
        <v>0</v>
      </c>
      <c r="X17" s="150">
        <f t="shared" si="9"/>
        <v>0</v>
      </c>
      <c r="Y17" s="155">
        <f>'CH4จากบ่อบำบัดไม่เติมอากาศ 2568'!$K$13</f>
        <v>0</v>
      </c>
      <c r="Z17" s="150">
        <f t="shared" si="10"/>
        <v>0</v>
      </c>
      <c r="AA17" s="155">
        <f>'CH4จากบ่อบำบัดไม่เติมอากาศ 2568'!$L$13</f>
        <v>0</v>
      </c>
      <c r="AB17" s="150">
        <f t="shared" si="11"/>
        <v>0</v>
      </c>
      <c r="AC17" s="155">
        <f>'CH4จากบ่อบำบัดไม่เติมอากาศ 2568'!$M$13</f>
        <v>0</v>
      </c>
      <c r="AD17" s="150">
        <f t="shared" si="12"/>
        <v>0</v>
      </c>
      <c r="AE17" s="151">
        <f t="shared" si="0"/>
        <v>0</v>
      </c>
    </row>
    <row r="18" spans="1:47" ht="30" customHeight="1">
      <c r="A18" s="255"/>
      <c r="B18" s="251" t="s">
        <v>216</v>
      </c>
      <c r="C18" s="252"/>
      <c r="D18" s="149">
        <v>1760</v>
      </c>
      <c r="E18" s="145" t="s">
        <v>217</v>
      </c>
      <c r="F18" s="145" t="s">
        <v>220</v>
      </c>
      <c r="G18" s="155"/>
      <c r="H18" s="150"/>
      <c r="I18" s="155"/>
      <c r="J18" s="150"/>
      <c r="K18" s="155"/>
      <c r="L18" s="150"/>
      <c r="M18" s="155"/>
      <c r="N18" s="150"/>
      <c r="O18" s="155"/>
      <c r="P18" s="150"/>
      <c r="Q18" s="155"/>
      <c r="R18" s="150"/>
      <c r="S18" s="155"/>
      <c r="T18" s="150"/>
      <c r="U18" s="155"/>
      <c r="V18" s="150"/>
      <c r="W18" s="155"/>
      <c r="X18" s="150"/>
      <c r="Y18" s="155"/>
      <c r="Z18" s="150"/>
      <c r="AA18" s="155"/>
      <c r="AB18" s="150"/>
      <c r="AC18" s="155"/>
      <c r="AD18" s="150"/>
      <c r="AE18" s="151"/>
    </row>
    <row r="19" spans="1:47" ht="30" customHeight="1">
      <c r="A19" s="255"/>
      <c r="B19" s="251" t="s">
        <v>215</v>
      </c>
      <c r="C19" s="252"/>
      <c r="D19" s="149">
        <v>677</v>
      </c>
      <c r="E19" s="145" t="s">
        <v>218</v>
      </c>
      <c r="F19" s="156" t="s">
        <v>219</v>
      </c>
      <c r="G19" s="145"/>
      <c r="H19" s="150">
        <f t="shared" si="1"/>
        <v>0</v>
      </c>
      <c r="I19" s="145"/>
      <c r="J19" s="150">
        <f t="shared" si="2"/>
        <v>0</v>
      </c>
      <c r="K19" s="207">
        <v>13.607759999999999</v>
      </c>
      <c r="L19" s="150">
        <f t="shared" si="3"/>
        <v>9212.4535199999991</v>
      </c>
      <c r="M19" s="145"/>
      <c r="N19" s="150">
        <f t="shared" si="4"/>
        <v>0</v>
      </c>
      <c r="O19" s="145"/>
      <c r="P19" s="150">
        <f t="shared" si="5"/>
        <v>0</v>
      </c>
      <c r="Q19" s="207">
        <v>24.947559999999999</v>
      </c>
      <c r="R19" s="150">
        <f t="shared" si="6"/>
        <v>16889.49812</v>
      </c>
      <c r="S19" s="145"/>
      <c r="T19" s="150">
        <f t="shared" si="7"/>
        <v>0</v>
      </c>
      <c r="U19" s="145"/>
      <c r="V19" s="150">
        <f t="shared" si="8"/>
        <v>0</v>
      </c>
      <c r="W19" s="145"/>
      <c r="X19" s="150">
        <f t="shared" si="9"/>
        <v>0</v>
      </c>
      <c r="Y19" s="145"/>
      <c r="Z19" s="150">
        <f t="shared" si="10"/>
        <v>0</v>
      </c>
      <c r="AA19" s="145"/>
      <c r="AB19" s="150">
        <f t="shared" si="11"/>
        <v>0</v>
      </c>
      <c r="AC19" s="145"/>
      <c r="AD19" s="150">
        <f t="shared" si="12"/>
        <v>0</v>
      </c>
      <c r="AE19" s="151">
        <f t="shared" si="0"/>
        <v>26101.951639999999</v>
      </c>
    </row>
    <row r="20" spans="1:47" ht="30" customHeight="1">
      <c r="A20" s="144" t="s">
        <v>109</v>
      </c>
      <c r="B20" s="253" t="s">
        <v>7</v>
      </c>
      <c r="C20" s="254"/>
      <c r="D20" s="149">
        <v>0.49990000000000001</v>
      </c>
      <c r="E20" s="145" t="s">
        <v>14</v>
      </c>
      <c r="F20" s="145" t="s">
        <v>8</v>
      </c>
      <c r="G20" s="223">
        <v>2629</v>
      </c>
      <c r="H20" s="223">
        <f t="shared" si="1"/>
        <v>1314.2371000000001</v>
      </c>
      <c r="I20" s="223">
        <v>3469.8</v>
      </c>
      <c r="J20" s="223">
        <f t="shared" si="2"/>
        <v>1734.5530200000001</v>
      </c>
      <c r="K20" s="223">
        <v>2470.3000000000002</v>
      </c>
      <c r="L20" s="223">
        <f t="shared" si="3"/>
        <v>1234.9029700000001</v>
      </c>
      <c r="M20" s="223">
        <v>6875.9</v>
      </c>
      <c r="N20" s="223">
        <f t="shared" si="4"/>
        <v>3437.2624099999998</v>
      </c>
      <c r="O20" s="223">
        <v>3117</v>
      </c>
      <c r="P20" s="223">
        <f t="shared" si="5"/>
        <v>1558.1883</v>
      </c>
      <c r="Q20" s="223">
        <v>3774.14</v>
      </c>
      <c r="R20" s="223">
        <f t="shared" si="6"/>
        <v>1886.6925859999999</v>
      </c>
      <c r="S20" s="223">
        <v>5604.56</v>
      </c>
      <c r="T20" s="223">
        <f t="shared" si="7"/>
        <v>2801.719544</v>
      </c>
      <c r="U20" s="223">
        <v>6052.6</v>
      </c>
      <c r="V20" s="223">
        <f t="shared" si="8"/>
        <v>3025.6947400000004</v>
      </c>
      <c r="W20" s="223">
        <v>6107.7</v>
      </c>
      <c r="X20" s="223">
        <f t="shared" si="9"/>
        <v>3053.2392300000001</v>
      </c>
      <c r="Y20" s="223">
        <v>4598</v>
      </c>
      <c r="Z20" s="223">
        <f t="shared" si="10"/>
        <v>2298.5401999999999</v>
      </c>
      <c r="AA20" s="223">
        <v>2371</v>
      </c>
      <c r="AB20" s="223">
        <f t="shared" si="11"/>
        <v>1185.2628999999999</v>
      </c>
      <c r="AC20" s="223">
        <v>3464</v>
      </c>
      <c r="AD20" s="223">
        <f t="shared" si="12"/>
        <v>1731.6536000000001</v>
      </c>
      <c r="AE20" s="151">
        <f t="shared" si="0"/>
        <v>25261.946599999999</v>
      </c>
    </row>
    <row r="21" spans="1:47" ht="30" customHeight="1">
      <c r="A21" s="255" t="s">
        <v>111</v>
      </c>
      <c r="B21" s="253" t="s">
        <v>40</v>
      </c>
      <c r="C21" s="254"/>
      <c r="D21" s="149">
        <v>2.1019999999999999</v>
      </c>
      <c r="E21" s="145" t="s">
        <v>15</v>
      </c>
      <c r="F21" s="145" t="s">
        <v>10</v>
      </c>
      <c r="G21" s="224">
        <f>0*2.5+3*2.19</f>
        <v>6.57</v>
      </c>
      <c r="H21" s="223">
        <f t="shared" si="1"/>
        <v>13.810140000000001</v>
      </c>
      <c r="I21" s="224">
        <f>0*2.5+16*2.19</f>
        <v>35.04</v>
      </c>
      <c r="J21" s="223">
        <f t="shared" si="2"/>
        <v>73.654079999999993</v>
      </c>
      <c r="K21" s="224">
        <f>12*2.5+17*2.19</f>
        <v>67.22999999999999</v>
      </c>
      <c r="L21" s="223">
        <f t="shared" si="3"/>
        <v>141.31745999999998</v>
      </c>
      <c r="M21" s="224">
        <f>7*2.5+2*2.19</f>
        <v>21.88</v>
      </c>
      <c r="N21" s="223">
        <f t="shared" si="4"/>
        <v>45.991759999999992</v>
      </c>
      <c r="O21" s="224">
        <f>10*2.5+2*2.19</f>
        <v>29.38</v>
      </c>
      <c r="P21" s="223">
        <f t="shared" si="5"/>
        <v>61.756759999999993</v>
      </c>
      <c r="Q21" s="224">
        <f>10*2.5+42*2.19</f>
        <v>116.98</v>
      </c>
      <c r="R21" s="223">
        <f t="shared" si="6"/>
        <v>245.89195999999998</v>
      </c>
      <c r="S21" s="224">
        <f>2*2.5+8*2.19</f>
        <v>22.52</v>
      </c>
      <c r="T21" s="223">
        <f t="shared" si="7"/>
        <v>47.337039999999995</v>
      </c>
      <c r="U21" s="224">
        <f>5*2.5+3*2.19</f>
        <v>19.07</v>
      </c>
      <c r="V21" s="223">
        <f t="shared" si="8"/>
        <v>40.085139999999996</v>
      </c>
      <c r="W21" s="224">
        <f>9*2.5+0*2.19</f>
        <v>22.5</v>
      </c>
      <c r="X21" s="223">
        <f t="shared" si="9"/>
        <v>47.294999999999995</v>
      </c>
      <c r="Y21" s="224">
        <f>4*2.5+4*2.19</f>
        <v>18.759999999999998</v>
      </c>
      <c r="Z21" s="223">
        <f t="shared" si="10"/>
        <v>39.433519999999994</v>
      </c>
      <c r="AA21" s="224">
        <f>10*2.5+14*2.19</f>
        <v>55.66</v>
      </c>
      <c r="AB21" s="223">
        <f t="shared" si="11"/>
        <v>116.99731999999999</v>
      </c>
      <c r="AC21" s="224">
        <f>10*2.5+17*2.19</f>
        <v>62.23</v>
      </c>
      <c r="AD21" s="223">
        <f t="shared" si="12"/>
        <v>130.80745999999999</v>
      </c>
      <c r="AE21" s="151">
        <f t="shared" si="0"/>
        <v>1004.3776399999999</v>
      </c>
    </row>
    <row r="22" spans="1:47" ht="30" customHeight="1">
      <c r="A22" s="255"/>
      <c r="B22" s="253" t="s">
        <v>84</v>
      </c>
      <c r="C22" s="254"/>
      <c r="D22" s="149">
        <v>0.79479999999999995</v>
      </c>
      <c r="E22" s="145" t="s">
        <v>16</v>
      </c>
      <c r="F22" s="145" t="s">
        <v>11</v>
      </c>
      <c r="G22" s="223">
        <v>784</v>
      </c>
      <c r="H22" s="223">
        <f t="shared" si="1"/>
        <v>623.1232</v>
      </c>
      <c r="I22" s="223">
        <v>668</v>
      </c>
      <c r="J22" s="223">
        <f t="shared" si="2"/>
        <v>530.92639999999994</v>
      </c>
      <c r="K22" s="223">
        <v>543</v>
      </c>
      <c r="L22" s="223">
        <f t="shared" si="3"/>
        <v>431.57639999999998</v>
      </c>
      <c r="M22" s="223">
        <v>487</v>
      </c>
      <c r="N22" s="223">
        <f t="shared" si="4"/>
        <v>387.06759999999997</v>
      </c>
      <c r="O22" s="223">
        <v>581</v>
      </c>
      <c r="P22" s="223">
        <f t="shared" si="5"/>
        <v>461.77879999999999</v>
      </c>
      <c r="Q22" s="223">
        <v>142</v>
      </c>
      <c r="R22" s="223">
        <f t="shared" si="6"/>
        <v>112.8616</v>
      </c>
      <c r="S22" s="223">
        <v>315</v>
      </c>
      <c r="T22" s="223">
        <f t="shared" si="7"/>
        <v>250.36199999999999</v>
      </c>
      <c r="U22" s="223">
        <v>227</v>
      </c>
      <c r="V22" s="223">
        <f t="shared" si="8"/>
        <v>180.4196</v>
      </c>
      <c r="W22" s="223">
        <v>213</v>
      </c>
      <c r="X22" s="223">
        <f t="shared" si="9"/>
        <v>169.29239999999999</v>
      </c>
      <c r="Y22" s="223">
        <v>145</v>
      </c>
      <c r="Z22" s="223">
        <f t="shared" si="10"/>
        <v>115.246</v>
      </c>
      <c r="AA22" s="223">
        <v>136</v>
      </c>
      <c r="AB22" s="223">
        <f t="shared" si="11"/>
        <v>108.0928</v>
      </c>
      <c r="AC22" s="223">
        <v>414</v>
      </c>
      <c r="AD22" s="223">
        <f t="shared" si="12"/>
        <v>329.04719999999998</v>
      </c>
      <c r="AE22" s="151">
        <f t="shared" si="0"/>
        <v>3699.7939999999999</v>
      </c>
    </row>
    <row r="23" spans="1:47" ht="30" customHeight="1">
      <c r="A23" s="255"/>
      <c r="B23" s="253" t="s">
        <v>85</v>
      </c>
      <c r="C23" s="254"/>
      <c r="D23" s="149">
        <v>0.54100000000000004</v>
      </c>
      <c r="E23" s="145" t="s">
        <v>16</v>
      </c>
      <c r="F23" s="145" t="s">
        <v>11</v>
      </c>
      <c r="G23" s="223"/>
      <c r="H23" s="223">
        <f t="shared" si="1"/>
        <v>0</v>
      </c>
      <c r="I23" s="223"/>
      <c r="J23" s="223">
        <f t="shared" si="2"/>
        <v>0</v>
      </c>
      <c r="K23" s="223"/>
      <c r="L23" s="223">
        <f t="shared" si="3"/>
        <v>0</v>
      </c>
      <c r="M23" s="223"/>
      <c r="N23" s="223">
        <f t="shared" si="4"/>
        <v>0</v>
      </c>
      <c r="O23" s="223"/>
      <c r="P23" s="223">
        <f t="shared" si="5"/>
        <v>0</v>
      </c>
      <c r="Q23" s="223"/>
      <c r="R23" s="223">
        <f t="shared" si="6"/>
        <v>0</v>
      </c>
      <c r="S23" s="223"/>
      <c r="T23" s="223">
        <f t="shared" si="7"/>
        <v>0</v>
      </c>
      <c r="U23" s="223"/>
      <c r="V23" s="223">
        <f t="shared" si="8"/>
        <v>0</v>
      </c>
      <c r="W23" s="223"/>
      <c r="X23" s="223">
        <f t="shared" si="9"/>
        <v>0</v>
      </c>
      <c r="Y23" s="223"/>
      <c r="Z23" s="223">
        <f t="shared" si="10"/>
        <v>0</v>
      </c>
      <c r="AA23" s="223"/>
      <c r="AB23" s="223">
        <f t="shared" si="11"/>
        <v>0</v>
      </c>
      <c r="AC23" s="223"/>
      <c r="AD23" s="223">
        <f t="shared" si="12"/>
        <v>0</v>
      </c>
      <c r="AE23" s="151">
        <f t="shared" si="0"/>
        <v>0</v>
      </c>
    </row>
    <row r="24" spans="1:47" ht="30" customHeight="1">
      <c r="A24" s="255"/>
      <c r="B24" s="263" t="s">
        <v>29</v>
      </c>
      <c r="C24" s="264"/>
      <c r="D24" s="149">
        <v>2.3199999999999998</v>
      </c>
      <c r="E24" s="145" t="s">
        <v>15</v>
      </c>
      <c r="F24" s="156" t="s">
        <v>10</v>
      </c>
      <c r="G24" s="223">
        <v>131.30000000000001</v>
      </c>
      <c r="H24" s="223">
        <f t="shared" si="1"/>
        <v>304.61599999999999</v>
      </c>
      <c r="I24" s="223">
        <v>166</v>
      </c>
      <c r="J24" s="223">
        <f t="shared" si="2"/>
        <v>385.11999999999995</v>
      </c>
      <c r="K24" s="223">
        <v>120.5</v>
      </c>
      <c r="L24" s="223">
        <f t="shared" si="3"/>
        <v>279.56</v>
      </c>
      <c r="M24" s="223">
        <v>65.099999999999994</v>
      </c>
      <c r="N24" s="223">
        <f t="shared" si="4"/>
        <v>151.03199999999998</v>
      </c>
      <c r="O24" s="223">
        <v>65.599999999999994</v>
      </c>
      <c r="P24" s="223">
        <f t="shared" si="5"/>
        <v>152.19199999999998</v>
      </c>
      <c r="Q24" s="223">
        <v>127.7</v>
      </c>
      <c r="R24" s="223">
        <f t="shared" si="6"/>
        <v>296.26400000000001</v>
      </c>
      <c r="S24" s="223">
        <v>162.30000000000001</v>
      </c>
      <c r="T24" s="223">
        <f t="shared" si="7"/>
        <v>376.536</v>
      </c>
      <c r="U24" s="223">
        <v>163</v>
      </c>
      <c r="V24" s="223">
        <f t="shared" si="8"/>
        <v>378.15999999999997</v>
      </c>
      <c r="W24" s="223">
        <v>184.8</v>
      </c>
      <c r="X24" s="223">
        <f t="shared" si="9"/>
        <v>428.73599999999999</v>
      </c>
      <c r="Y24" s="223">
        <v>125.7</v>
      </c>
      <c r="Z24" s="223">
        <f t="shared" si="10"/>
        <v>291.62399999999997</v>
      </c>
      <c r="AA24" s="223">
        <v>140.1</v>
      </c>
      <c r="AB24" s="223">
        <f t="shared" si="11"/>
        <v>325.03199999999998</v>
      </c>
      <c r="AC24" s="223">
        <v>196.5</v>
      </c>
      <c r="AD24" s="223">
        <f t="shared" si="12"/>
        <v>455.88</v>
      </c>
      <c r="AE24" s="151">
        <f t="shared" si="0"/>
        <v>3824.7519999999995</v>
      </c>
    </row>
    <row r="25" spans="1:47" ht="30" customHeight="1">
      <c r="A25" s="255"/>
      <c r="B25" s="265" t="s">
        <v>112</v>
      </c>
      <c r="C25" s="266"/>
      <c r="D25" s="149">
        <v>2.7078000000000002</v>
      </c>
      <c r="E25" s="145" t="s">
        <v>13</v>
      </c>
      <c r="F25" s="145" t="s">
        <v>5</v>
      </c>
      <c r="G25" s="145"/>
      <c r="H25" s="150">
        <f t="shared" ref="H25" si="13">G25*D25</f>
        <v>0</v>
      </c>
      <c r="I25" s="145"/>
      <c r="J25" s="150">
        <f t="shared" ref="J25" si="14">I25*D25</f>
        <v>0</v>
      </c>
      <c r="K25" s="145"/>
      <c r="L25" s="150">
        <f t="shared" ref="L25" si="15">K25*D25</f>
        <v>0</v>
      </c>
      <c r="M25" s="145"/>
      <c r="N25" s="150">
        <f t="shared" ref="N25" si="16">M25*D25</f>
        <v>0</v>
      </c>
      <c r="O25" s="145"/>
      <c r="P25" s="150">
        <f t="shared" ref="P25" si="17">O25*D25</f>
        <v>0</v>
      </c>
      <c r="Q25" s="145"/>
      <c r="R25" s="150">
        <f t="shared" ref="R25" si="18">Q25*D25</f>
        <v>0</v>
      </c>
      <c r="S25" s="145"/>
      <c r="T25" s="150">
        <f t="shared" ref="T25" si="19">S25*D25</f>
        <v>0</v>
      </c>
      <c r="U25" s="145"/>
      <c r="V25" s="150">
        <f t="shared" ref="V25" si="20">U25*D25</f>
        <v>0</v>
      </c>
      <c r="W25" s="145"/>
      <c r="X25" s="150">
        <f t="shared" ref="X25" si="21">W25*D25</f>
        <v>0</v>
      </c>
      <c r="Y25" s="145"/>
      <c r="Z25" s="150">
        <f t="shared" ref="Z25" si="22">Y25*D25</f>
        <v>0</v>
      </c>
      <c r="AA25" s="145"/>
      <c r="AB25" s="150">
        <f t="shared" ref="AB25" si="23">AA25*D25</f>
        <v>0</v>
      </c>
      <c r="AC25" s="145"/>
      <c r="AD25" s="150">
        <f t="shared" ref="AD25" si="24">AC25*D25</f>
        <v>0</v>
      </c>
      <c r="AE25" s="151">
        <f t="shared" ref="AE25" si="25">H25+J25+L25+N25+P25+R25+T25+V25+X25+Z25+AB25+AD25</f>
        <v>0</v>
      </c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T25" s="128"/>
      <c r="AU25" s="128"/>
    </row>
    <row r="26" spans="1:47" ht="30" customHeight="1">
      <c r="A26" s="258" t="s">
        <v>28</v>
      </c>
      <c r="B26" s="258"/>
      <c r="C26" s="258"/>
      <c r="D26" s="258"/>
      <c r="E26" s="258"/>
      <c r="F26" s="258"/>
      <c r="G26" s="145"/>
      <c r="H26" s="150">
        <f>SUM(H6:H25)</f>
        <v>2255.7864399999999</v>
      </c>
      <c r="I26" s="150"/>
      <c r="J26" s="150">
        <f t="shared" ref="J26:AE26" si="26">SUM(J6:J25)</f>
        <v>2724.2534999999998</v>
      </c>
      <c r="K26" s="150"/>
      <c r="L26" s="150">
        <f t="shared" si="26"/>
        <v>11299.810349999998</v>
      </c>
      <c r="M26" s="150"/>
      <c r="N26" s="150">
        <f t="shared" si="26"/>
        <v>4021.3537699999997</v>
      </c>
      <c r="O26" s="150"/>
      <c r="P26" s="150">
        <f t="shared" si="26"/>
        <v>2233.9158600000001</v>
      </c>
      <c r="Q26" s="150"/>
      <c r="R26" s="150">
        <f t="shared" si="26"/>
        <v>19431.208266000001</v>
      </c>
      <c r="S26" s="150"/>
      <c r="T26" s="150">
        <f t="shared" si="26"/>
        <v>3475.9545840000001</v>
      </c>
      <c r="U26" s="150"/>
      <c r="V26" s="150">
        <f t="shared" si="26"/>
        <v>3624.3594800000005</v>
      </c>
      <c r="W26" s="150"/>
      <c r="X26" s="150">
        <f t="shared" si="26"/>
        <v>3698.5626299999999</v>
      </c>
      <c r="Y26" s="150"/>
      <c r="Z26" s="150">
        <f t="shared" si="26"/>
        <v>2744.8437199999998</v>
      </c>
      <c r="AA26" s="150"/>
      <c r="AB26" s="150">
        <f t="shared" si="26"/>
        <v>1735.3850199999997</v>
      </c>
      <c r="AC26" s="150"/>
      <c r="AD26" s="150">
        <f t="shared" si="26"/>
        <v>2647.3882600000002</v>
      </c>
      <c r="AE26" s="150">
        <f t="shared" si="26"/>
        <v>59892.821879999996</v>
      </c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T26" s="128"/>
      <c r="AU26" s="128"/>
    </row>
    <row r="27" spans="1:47" ht="30" customHeight="1">
      <c r="A27" s="182"/>
      <c r="B27" s="157"/>
      <c r="C27" s="157"/>
      <c r="D27" s="157"/>
      <c r="E27" s="157"/>
      <c r="F27" s="157"/>
      <c r="G27" s="158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T27" s="128"/>
      <c r="AU27" s="128"/>
    </row>
    <row r="28" spans="1:47" s="127" customFormat="1" ht="30" customHeight="1">
      <c r="B28" s="173" t="s">
        <v>102</v>
      </c>
      <c r="C28" s="128" t="s">
        <v>222</v>
      </c>
      <c r="G28" s="129"/>
      <c r="H28" s="130"/>
      <c r="K28" s="131"/>
    </row>
    <row r="29" spans="1:47" ht="30" customHeight="1">
      <c r="C29" s="128" t="s">
        <v>251</v>
      </c>
      <c r="L29" s="130"/>
      <c r="M29" s="130"/>
      <c r="N29" s="130"/>
      <c r="O29" s="130"/>
      <c r="Q29" s="130"/>
      <c r="R29" s="130"/>
      <c r="S29" s="130"/>
      <c r="T29" s="130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T29" s="128"/>
      <c r="AU29" s="128"/>
    </row>
    <row r="30" spans="1:47" ht="30" customHeight="1">
      <c r="C30" s="135" t="s">
        <v>223</v>
      </c>
      <c r="L30" s="130"/>
      <c r="M30" s="130"/>
      <c r="N30" s="130"/>
      <c r="O30" s="130"/>
      <c r="Q30" s="130"/>
      <c r="R30" s="130"/>
      <c r="S30" s="130"/>
      <c r="T30" s="130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T30" s="128"/>
      <c r="AU30" s="128"/>
    </row>
    <row r="31" spans="1:47" ht="30" customHeight="1">
      <c r="C31" s="135" t="s">
        <v>252</v>
      </c>
      <c r="L31" s="130"/>
      <c r="M31" s="130"/>
      <c r="N31" s="130"/>
      <c r="O31" s="130"/>
      <c r="Q31" s="130"/>
      <c r="R31" s="130"/>
      <c r="S31" s="130"/>
      <c r="T31" s="130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T31" s="128"/>
      <c r="AU31" s="128"/>
    </row>
    <row r="32" spans="1:47" ht="30" customHeight="1">
      <c r="C32" s="135" t="s">
        <v>225</v>
      </c>
      <c r="L32" s="130"/>
      <c r="M32" s="130"/>
      <c r="N32" s="130"/>
      <c r="O32" s="130"/>
      <c r="Q32" s="130"/>
      <c r="R32" s="130"/>
      <c r="S32" s="130"/>
      <c r="T32" s="130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T32" s="128"/>
      <c r="AU32" s="128"/>
    </row>
    <row r="33" spans="1:47" ht="30" customHeight="1">
      <c r="C33" s="135" t="s">
        <v>226</v>
      </c>
      <c r="L33" s="136"/>
      <c r="M33" s="137"/>
      <c r="N33" s="138"/>
      <c r="O33" s="136"/>
      <c r="Q33" s="136"/>
      <c r="R33" s="137"/>
      <c r="S33" s="138"/>
      <c r="T33" s="136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T33" s="128"/>
      <c r="AU33" s="128"/>
    </row>
    <row r="34" spans="1:47" ht="30" customHeight="1">
      <c r="C34" s="135" t="s">
        <v>227</v>
      </c>
      <c r="L34" s="136"/>
      <c r="M34" s="137"/>
      <c r="N34" s="138"/>
      <c r="O34" s="136"/>
      <c r="Q34" s="136"/>
      <c r="R34" s="137"/>
      <c r="S34" s="138"/>
      <c r="T34" s="136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T34" s="128"/>
      <c r="AU34" s="128"/>
    </row>
    <row r="35" spans="1:47" ht="30" customHeight="1">
      <c r="C35" s="128" t="s">
        <v>228</v>
      </c>
      <c r="L35" s="136"/>
      <c r="M35" s="137"/>
      <c r="N35" s="138"/>
      <c r="O35" s="136"/>
      <c r="Q35" s="136"/>
      <c r="R35" s="137"/>
      <c r="S35" s="138"/>
      <c r="T35" s="136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T35" s="128"/>
      <c r="AU35" s="128"/>
    </row>
    <row r="36" spans="1:47" ht="30" customHeight="1">
      <c r="L36" s="136"/>
      <c r="M36" s="137"/>
      <c r="N36" s="138"/>
      <c r="O36" s="136"/>
      <c r="Q36" s="136"/>
      <c r="R36" s="137"/>
      <c r="S36" s="138"/>
      <c r="T36" s="136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T36" s="128"/>
      <c r="AU36" s="128"/>
    </row>
    <row r="37" spans="1:47" ht="30" customHeight="1">
      <c r="C37" s="233" t="s">
        <v>229</v>
      </c>
      <c r="D37" s="256" t="s">
        <v>230</v>
      </c>
      <c r="E37" s="256"/>
      <c r="F37" s="257" t="s">
        <v>231</v>
      </c>
      <c r="G37" s="257"/>
      <c r="K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T37" s="128"/>
      <c r="AU37" s="128"/>
    </row>
    <row r="38" spans="1:47" ht="30" customHeight="1">
      <c r="C38" s="125" t="s">
        <v>96</v>
      </c>
      <c r="D38" s="125" t="s">
        <v>276</v>
      </c>
      <c r="E38" s="125" t="s">
        <v>253</v>
      </c>
      <c r="F38" s="125" t="s">
        <v>276</v>
      </c>
      <c r="G38" s="125" t="s">
        <v>253</v>
      </c>
      <c r="K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T38" s="128"/>
      <c r="AU38" s="128"/>
    </row>
    <row r="39" spans="1:47" ht="30" customHeight="1">
      <c r="C39" s="139" t="s">
        <v>4</v>
      </c>
      <c r="D39" s="140">
        <f>'สรุปการคำนวณ ปี 2567'!C38</f>
        <v>0</v>
      </c>
      <c r="E39" s="140">
        <f>(SUM(AE8:AE19))/1000</f>
        <v>26.101951639999999</v>
      </c>
      <c r="F39" s="140">
        <f>D39*100/$D$42</f>
        <v>0</v>
      </c>
      <c r="G39" s="140">
        <f>(E39*100)/$E$42</f>
        <v>43.58110174253823</v>
      </c>
      <c r="K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T39" s="128"/>
      <c r="AU39" s="128"/>
    </row>
    <row r="40" spans="1:47" ht="30" customHeight="1">
      <c r="C40" s="139" t="s">
        <v>6</v>
      </c>
      <c r="D40" s="140">
        <f>'สรุปการคำนวณ ปี 2567'!C39</f>
        <v>27.307987310000005</v>
      </c>
      <c r="E40" s="140">
        <f>$AE$20/1000</f>
        <v>25.261946599999998</v>
      </c>
      <c r="F40" s="140">
        <f t="shared" ref="F40:F42" si="27">D40*100/$D$42</f>
        <v>72.45665396270465</v>
      </c>
      <c r="G40" s="140">
        <f>(E40*100)/$E$42</f>
        <v>42.178588029487578</v>
      </c>
      <c r="K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T40" s="128"/>
      <c r="AU40" s="128"/>
    </row>
    <row r="41" spans="1:47" ht="30" customHeight="1">
      <c r="C41" s="139" t="s">
        <v>9</v>
      </c>
      <c r="D41" s="140">
        <f>'สรุปการคำนวณ ปี 2567'!C40</f>
        <v>10.38073528</v>
      </c>
      <c r="E41" s="140">
        <f>SUM(AE21:AE24)/1000</f>
        <v>8.5289236399999986</v>
      </c>
      <c r="F41" s="140">
        <f t="shared" si="27"/>
        <v>27.543346037295336</v>
      </c>
      <c r="G41" s="140">
        <f>(E41*100)/$E$42</f>
        <v>14.240310227974181</v>
      </c>
      <c r="K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T41" s="128"/>
      <c r="AU41" s="128"/>
    </row>
    <row r="42" spans="1:47" ht="30" customHeight="1">
      <c r="A42" s="183"/>
      <c r="B42" s="141"/>
      <c r="C42" s="139" t="s">
        <v>28</v>
      </c>
      <c r="D42" s="140">
        <f>SUM(D39:D41)</f>
        <v>37.688722590000005</v>
      </c>
      <c r="E42" s="140">
        <f>SUM(E39:E41)</f>
        <v>59.89282188</v>
      </c>
      <c r="F42" s="140">
        <f t="shared" si="27"/>
        <v>100</v>
      </c>
      <c r="G42" s="140">
        <f>(E42*100)/$E$42</f>
        <v>100</v>
      </c>
      <c r="K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T42" s="128"/>
      <c r="AU42" s="128"/>
    </row>
    <row r="43" spans="1:47" ht="30" customHeight="1">
      <c r="A43" s="183"/>
      <c r="B43" s="141"/>
      <c r="C43" s="137"/>
      <c r="K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T43" s="128"/>
      <c r="AU43" s="128"/>
    </row>
    <row r="44" spans="1:47" ht="30" customHeight="1">
      <c r="A44" s="183"/>
      <c r="B44" s="141"/>
      <c r="C44" s="137"/>
      <c r="K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T44" s="128"/>
      <c r="AU44" s="128"/>
    </row>
    <row r="45" spans="1:47" ht="30" customHeight="1">
      <c r="K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T45" s="128"/>
      <c r="AU45" s="128"/>
    </row>
    <row r="46" spans="1:47" ht="30" customHeight="1">
      <c r="K46" s="128"/>
      <c r="AS46" s="133"/>
    </row>
    <row r="47" spans="1:47" ht="30" customHeight="1">
      <c r="C47" s="243" t="s">
        <v>277</v>
      </c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AS47" s="133"/>
    </row>
    <row r="48" spans="1:47" ht="30" customHeight="1">
      <c r="A48" s="184"/>
      <c r="B48" s="160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T48" s="128"/>
      <c r="AU48" s="128"/>
    </row>
    <row r="49" spans="1:47" ht="30" customHeight="1">
      <c r="A49" s="185"/>
      <c r="B49" s="161"/>
      <c r="C49" s="162" t="s">
        <v>17</v>
      </c>
      <c r="D49" s="163" t="s">
        <v>18</v>
      </c>
      <c r="E49" s="163" t="s">
        <v>19</v>
      </c>
      <c r="F49" s="163" t="s">
        <v>20</v>
      </c>
      <c r="G49" s="163" t="s">
        <v>21</v>
      </c>
      <c r="H49" s="164" t="s">
        <v>78</v>
      </c>
      <c r="I49" s="163" t="s">
        <v>79</v>
      </c>
      <c r="J49" s="163" t="s">
        <v>23</v>
      </c>
      <c r="K49" s="163" t="s">
        <v>238</v>
      </c>
      <c r="L49" s="163" t="s">
        <v>25</v>
      </c>
      <c r="M49" s="163" t="s">
        <v>26</v>
      </c>
      <c r="N49" s="163" t="s">
        <v>22</v>
      </c>
      <c r="O49" s="163" t="s">
        <v>27</v>
      </c>
      <c r="P49" s="163" t="s">
        <v>28</v>
      </c>
      <c r="Q49" s="163" t="s">
        <v>239</v>
      </c>
      <c r="Y49" s="127"/>
      <c r="Z49" s="127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T49" s="128"/>
      <c r="AU49" s="128"/>
    </row>
    <row r="50" spans="1:47" ht="30" customHeight="1">
      <c r="A50" s="185"/>
      <c r="B50" s="161"/>
      <c r="C50" s="208" t="s">
        <v>232</v>
      </c>
      <c r="D50" s="209">
        <f>H8</f>
        <v>0</v>
      </c>
      <c r="E50" s="210">
        <f>J8</f>
        <v>0</v>
      </c>
      <c r="F50" s="210">
        <f>L8</f>
        <v>0</v>
      </c>
      <c r="G50" s="210">
        <f>N8</f>
        <v>0</v>
      </c>
      <c r="H50" s="210">
        <f>P8</f>
        <v>0</v>
      </c>
      <c r="I50" s="210">
        <f>R8</f>
        <v>0</v>
      </c>
      <c r="J50" s="210">
        <f>T8</f>
        <v>0</v>
      </c>
      <c r="K50" s="210">
        <f>V8</f>
        <v>0</v>
      </c>
      <c r="L50" s="210">
        <f>X8</f>
        <v>0</v>
      </c>
      <c r="M50" s="210">
        <f>Z8</f>
        <v>0</v>
      </c>
      <c r="N50" s="210">
        <f>AB8</f>
        <v>0</v>
      </c>
      <c r="O50" s="210">
        <f>AD8</f>
        <v>0</v>
      </c>
      <c r="P50" s="210">
        <f t="shared" ref="P50:P68" si="28">SUM(D50:O50)</f>
        <v>0</v>
      </c>
      <c r="Q50" s="210">
        <f t="shared" ref="Q50:Q68" si="29">AVERAGE(D50:O50)</f>
        <v>0</v>
      </c>
      <c r="Y50" s="127"/>
      <c r="Z50" s="127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T50" s="128"/>
      <c r="AU50" s="128"/>
    </row>
    <row r="51" spans="1:47" ht="30" customHeight="1">
      <c r="A51" s="185"/>
      <c r="B51" s="161"/>
      <c r="C51" s="208" t="s">
        <v>233</v>
      </c>
      <c r="D51" s="209">
        <f>H9</f>
        <v>0</v>
      </c>
      <c r="E51" s="210">
        <f>J9</f>
        <v>0</v>
      </c>
      <c r="F51" s="210">
        <f>L9</f>
        <v>0</v>
      </c>
      <c r="G51" s="210">
        <f>N9</f>
        <v>0</v>
      </c>
      <c r="H51" s="210">
        <f>P9</f>
        <v>0</v>
      </c>
      <c r="I51" s="210">
        <f>R9</f>
        <v>0</v>
      </c>
      <c r="J51" s="210">
        <f>T9</f>
        <v>0</v>
      </c>
      <c r="K51" s="210">
        <f>V9</f>
        <v>0</v>
      </c>
      <c r="L51" s="210">
        <f>X9</f>
        <v>0</v>
      </c>
      <c r="M51" s="210">
        <f>Z9</f>
        <v>0</v>
      </c>
      <c r="N51" s="210">
        <f>AB9</f>
        <v>0</v>
      </c>
      <c r="O51" s="210">
        <f>AD9</f>
        <v>0</v>
      </c>
      <c r="P51" s="210">
        <f t="shared" si="28"/>
        <v>0</v>
      </c>
      <c r="Q51" s="210">
        <f t="shared" si="29"/>
        <v>0</v>
      </c>
      <c r="Y51" s="127"/>
      <c r="Z51" s="127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T51" s="128"/>
      <c r="AU51" s="128"/>
    </row>
    <row r="52" spans="1:47" ht="30" customHeight="1">
      <c r="A52" s="185"/>
      <c r="B52" s="161"/>
      <c r="C52" s="208" t="s">
        <v>240</v>
      </c>
      <c r="D52" s="210">
        <f t="shared" ref="D52:D65" si="30">H12</f>
        <v>0</v>
      </c>
      <c r="E52" s="210">
        <f t="shared" ref="E52:E65" si="31">J12</f>
        <v>0</v>
      </c>
      <c r="F52" s="210">
        <f t="shared" ref="F52:F65" si="32">L12</f>
        <v>0</v>
      </c>
      <c r="G52" s="210">
        <f t="shared" ref="G52:G65" si="33">N12</f>
        <v>0</v>
      </c>
      <c r="H52" s="210">
        <f t="shared" ref="H52:H65" si="34">P12</f>
        <v>0</v>
      </c>
      <c r="I52" s="210">
        <f t="shared" ref="I52:I65" si="35">R12</f>
        <v>0</v>
      </c>
      <c r="J52" s="210">
        <f t="shared" ref="J52:J65" si="36">T12</f>
        <v>0</v>
      </c>
      <c r="K52" s="210">
        <f t="shared" ref="K52:K65" si="37">V12</f>
        <v>0</v>
      </c>
      <c r="L52" s="210">
        <f t="shared" ref="L52:L65" si="38">X12</f>
        <v>0</v>
      </c>
      <c r="M52" s="210">
        <f t="shared" ref="M52:M65" si="39">Z12</f>
        <v>0</v>
      </c>
      <c r="N52" s="210">
        <f t="shared" ref="N52:N65" si="40">AB12</f>
        <v>0</v>
      </c>
      <c r="O52" s="210">
        <f t="shared" ref="O52:O65" si="41">AD12</f>
        <v>0</v>
      </c>
      <c r="P52" s="210">
        <f t="shared" si="28"/>
        <v>0</v>
      </c>
      <c r="Q52" s="210">
        <f t="shared" si="29"/>
        <v>0</v>
      </c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T52" s="128"/>
      <c r="AU52" s="128"/>
    </row>
    <row r="53" spans="1:47" ht="30" customHeight="1">
      <c r="A53" s="185"/>
      <c r="B53" s="161"/>
      <c r="C53" s="208" t="s">
        <v>241</v>
      </c>
      <c r="D53" s="210">
        <f t="shared" si="30"/>
        <v>0</v>
      </c>
      <c r="E53" s="210">
        <f t="shared" si="31"/>
        <v>0</v>
      </c>
      <c r="F53" s="210">
        <f t="shared" si="32"/>
        <v>0</v>
      </c>
      <c r="G53" s="210">
        <f t="shared" si="33"/>
        <v>0</v>
      </c>
      <c r="H53" s="210">
        <f t="shared" si="34"/>
        <v>0</v>
      </c>
      <c r="I53" s="210">
        <f t="shared" si="35"/>
        <v>0</v>
      </c>
      <c r="J53" s="210">
        <f t="shared" si="36"/>
        <v>0</v>
      </c>
      <c r="K53" s="210">
        <f t="shared" si="37"/>
        <v>0</v>
      </c>
      <c r="L53" s="210">
        <f t="shared" si="38"/>
        <v>0</v>
      </c>
      <c r="M53" s="210">
        <f t="shared" si="39"/>
        <v>0</v>
      </c>
      <c r="N53" s="210">
        <f t="shared" si="40"/>
        <v>0</v>
      </c>
      <c r="O53" s="210">
        <f t="shared" si="41"/>
        <v>0</v>
      </c>
      <c r="P53" s="210">
        <f t="shared" si="28"/>
        <v>0</v>
      </c>
      <c r="Q53" s="210">
        <f t="shared" si="29"/>
        <v>0</v>
      </c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T53" s="128"/>
      <c r="AU53" s="128"/>
    </row>
    <row r="54" spans="1:47" ht="30" customHeight="1">
      <c r="A54" s="185"/>
      <c r="B54" s="161"/>
      <c r="C54" s="208" t="s">
        <v>242</v>
      </c>
      <c r="D54" s="210">
        <f t="shared" si="30"/>
        <v>0</v>
      </c>
      <c r="E54" s="210">
        <f t="shared" si="31"/>
        <v>0</v>
      </c>
      <c r="F54" s="210">
        <f t="shared" si="32"/>
        <v>0</v>
      </c>
      <c r="G54" s="210">
        <f t="shared" si="33"/>
        <v>0</v>
      </c>
      <c r="H54" s="210">
        <f t="shared" si="34"/>
        <v>0</v>
      </c>
      <c r="I54" s="210">
        <f t="shared" si="35"/>
        <v>0</v>
      </c>
      <c r="J54" s="210">
        <f t="shared" si="36"/>
        <v>0</v>
      </c>
      <c r="K54" s="210">
        <f t="shared" si="37"/>
        <v>0</v>
      </c>
      <c r="L54" s="210">
        <f t="shared" si="38"/>
        <v>0</v>
      </c>
      <c r="M54" s="210">
        <f t="shared" si="39"/>
        <v>0</v>
      </c>
      <c r="N54" s="210">
        <f t="shared" si="40"/>
        <v>0</v>
      </c>
      <c r="O54" s="210">
        <f t="shared" si="41"/>
        <v>0</v>
      </c>
      <c r="P54" s="210">
        <f t="shared" si="28"/>
        <v>0</v>
      </c>
      <c r="Q54" s="210">
        <f t="shared" si="29"/>
        <v>0</v>
      </c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T54" s="128"/>
      <c r="AU54" s="128"/>
    </row>
    <row r="55" spans="1:47" ht="30" customHeight="1">
      <c r="A55" s="185"/>
      <c r="B55" s="161"/>
      <c r="C55" s="208" t="s">
        <v>234</v>
      </c>
      <c r="D55" s="210">
        <f t="shared" si="30"/>
        <v>0</v>
      </c>
      <c r="E55" s="210">
        <f t="shared" si="31"/>
        <v>0</v>
      </c>
      <c r="F55" s="210">
        <f t="shared" si="32"/>
        <v>0</v>
      </c>
      <c r="G55" s="210">
        <f t="shared" si="33"/>
        <v>0</v>
      </c>
      <c r="H55" s="210">
        <f t="shared" si="34"/>
        <v>0</v>
      </c>
      <c r="I55" s="210">
        <f t="shared" si="35"/>
        <v>0</v>
      </c>
      <c r="J55" s="210">
        <f t="shared" si="36"/>
        <v>0</v>
      </c>
      <c r="K55" s="210">
        <f t="shared" si="37"/>
        <v>0</v>
      </c>
      <c r="L55" s="210">
        <f t="shared" si="38"/>
        <v>0</v>
      </c>
      <c r="M55" s="210">
        <f t="shared" si="39"/>
        <v>0</v>
      </c>
      <c r="N55" s="210">
        <f t="shared" si="40"/>
        <v>0</v>
      </c>
      <c r="O55" s="210">
        <f t="shared" si="41"/>
        <v>0</v>
      </c>
      <c r="P55" s="210">
        <f t="shared" si="28"/>
        <v>0</v>
      </c>
      <c r="Q55" s="210">
        <f t="shared" si="29"/>
        <v>0</v>
      </c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T55" s="128"/>
      <c r="AU55" s="128"/>
    </row>
    <row r="56" spans="1:47" ht="30" customHeight="1">
      <c r="A56" s="185"/>
      <c r="B56" s="161"/>
      <c r="C56" s="208" t="s">
        <v>244</v>
      </c>
      <c r="D56" s="210">
        <f t="shared" si="30"/>
        <v>0</v>
      </c>
      <c r="E56" s="210">
        <f t="shared" si="31"/>
        <v>0</v>
      </c>
      <c r="F56" s="210">
        <f t="shared" si="32"/>
        <v>0</v>
      </c>
      <c r="G56" s="210">
        <f t="shared" si="33"/>
        <v>0</v>
      </c>
      <c r="H56" s="210">
        <f t="shared" si="34"/>
        <v>0</v>
      </c>
      <c r="I56" s="210">
        <f t="shared" si="35"/>
        <v>0</v>
      </c>
      <c r="J56" s="210">
        <f t="shared" si="36"/>
        <v>0</v>
      </c>
      <c r="K56" s="210">
        <f t="shared" si="37"/>
        <v>0</v>
      </c>
      <c r="L56" s="210">
        <f t="shared" si="38"/>
        <v>0</v>
      </c>
      <c r="M56" s="210">
        <f t="shared" si="39"/>
        <v>0</v>
      </c>
      <c r="N56" s="210">
        <f t="shared" si="40"/>
        <v>0</v>
      </c>
      <c r="O56" s="210">
        <f t="shared" si="41"/>
        <v>0</v>
      </c>
      <c r="P56" s="210">
        <f t="shared" si="28"/>
        <v>0</v>
      </c>
      <c r="Q56" s="210">
        <f t="shared" si="29"/>
        <v>0</v>
      </c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T56" s="128"/>
      <c r="AU56" s="128"/>
    </row>
    <row r="57" spans="1:47" ht="30" customHeight="1">
      <c r="A57" s="185"/>
      <c r="B57" s="161"/>
      <c r="C57" s="208" t="s">
        <v>243</v>
      </c>
      <c r="D57" s="210">
        <f t="shared" si="30"/>
        <v>0</v>
      </c>
      <c r="E57" s="210">
        <f t="shared" si="31"/>
        <v>0</v>
      </c>
      <c r="F57" s="210">
        <f t="shared" si="32"/>
        <v>0</v>
      </c>
      <c r="G57" s="210">
        <f t="shared" si="33"/>
        <v>0</v>
      </c>
      <c r="H57" s="210">
        <f t="shared" si="34"/>
        <v>0</v>
      </c>
      <c r="I57" s="210">
        <f t="shared" si="35"/>
        <v>0</v>
      </c>
      <c r="J57" s="210">
        <f t="shared" si="36"/>
        <v>0</v>
      </c>
      <c r="K57" s="210">
        <f t="shared" si="37"/>
        <v>0</v>
      </c>
      <c r="L57" s="210">
        <f t="shared" si="38"/>
        <v>0</v>
      </c>
      <c r="M57" s="210">
        <f t="shared" si="39"/>
        <v>0</v>
      </c>
      <c r="N57" s="210">
        <f t="shared" si="40"/>
        <v>0</v>
      </c>
      <c r="O57" s="210">
        <f t="shared" si="41"/>
        <v>0</v>
      </c>
      <c r="P57" s="210">
        <f t="shared" si="28"/>
        <v>0</v>
      </c>
      <c r="Q57" s="210">
        <f t="shared" si="29"/>
        <v>0</v>
      </c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T57" s="128"/>
      <c r="AU57" s="128"/>
    </row>
    <row r="58" spans="1:47" ht="30" customHeight="1">
      <c r="A58" s="185"/>
      <c r="B58" s="161"/>
      <c r="C58" s="208" t="s">
        <v>235</v>
      </c>
      <c r="D58" s="210">
        <f t="shared" si="30"/>
        <v>0</v>
      </c>
      <c r="E58" s="210">
        <f t="shared" si="31"/>
        <v>0</v>
      </c>
      <c r="F58" s="210">
        <f t="shared" si="32"/>
        <v>0</v>
      </c>
      <c r="G58" s="210">
        <f t="shared" si="33"/>
        <v>0</v>
      </c>
      <c r="H58" s="210">
        <f t="shared" si="34"/>
        <v>0</v>
      </c>
      <c r="I58" s="210">
        <f t="shared" si="35"/>
        <v>0</v>
      </c>
      <c r="J58" s="210">
        <f t="shared" si="36"/>
        <v>0</v>
      </c>
      <c r="K58" s="210">
        <f t="shared" si="37"/>
        <v>0</v>
      </c>
      <c r="L58" s="210">
        <f t="shared" si="38"/>
        <v>0</v>
      </c>
      <c r="M58" s="210">
        <f t="shared" si="39"/>
        <v>0</v>
      </c>
      <c r="N58" s="210">
        <f t="shared" si="40"/>
        <v>0</v>
      </c>
      <c r="O58" s="210">
        <f t="shared" si="41"/>
        <v>0</v>
      </c>
      <c r="P58" s="210">
        <f t="shared" si="28"/>
        <v>0</v>
      </c>
      <c r="Q58" s="210">
        <f t="shared" si="29"/>
        <v>0</v>
      </c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T58" s="128"/>
      <c r="AU58" s="128"/>
    </row>
    <row r="59" spans="1:47" ht="30" customHeight="1">
      <c r="A59" s="185"/>
      <c r="B59" s="161"/>
      <c r="C59" s="208" t="s">
        <v>236</v>
      </c>
      <c r="D59" s="210">
        <f t="shared" si="30"/>
        <v>0</v>
      </c>
      <c r="E59" s="210">
        <f t="shared" si="31"/>
        <v>0</v>
      </c>
      <c r="F59" s="210">
        <f t="shared" si="32"/>
        <v>9212.4535199999991</v>
      </c>
      <c r="G59" s="210">
        <f t="shared" si="33"/>
        <v>0</v>
      </c>
      <c r="H59" s="210">
        <f t="shared" si="34"/>
        <v>0</v>
      </c>
      <c r="I59" s="210">
        <f t="shared" si="35"/>
        <v>16889.49812</v>
      </c>
      <c r="J59" s="210">
        <f t="shared" si="36"/>
        <v>0</v>
      </c>
      <c r="K59" s="210">
        <f t="shared" si="37"/>
        <v>0</v>
      </c>
      <c r="L59" s="210">
        <f t="shared" si="38"/>
        <v>0</v>
      </c>
      <c r="M59" s="210">
        <f t="shared" si="39"/>
        <v>0</v>
      </c>
      <c r="N59" s="210">
        <f t="shared" si="40"/>
        <v>0</v>
      </c>
      <c r="O59" s="210">
        <f t="shared" si="41"/>
        <v>0</v>
      </c>
      <c r="P59" s="210">
        <f t="shared" si="28"/>
        <v>26101.951639999999</v>
      </c>
      <c r="Q59" s="210">
        <f t="shared" si="29"/>
        <v>2175.1626366666665</v>
      </c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T59" s="128"/>
      <c r="AU59" s="128"/>
    </row>
    <row r="60" spans="1:47" ht="30" customHeight="1">
      <c r="A60" s="185"/>
      <c r="B60" s="161"/>
      <c r="C60" s="208" t="s">
        <v>7</v>
      </c>
      <c r="D60" s="210">
        <f t="shared" si="30"/>
        <v>1314.2371000000001</v>
      </c>
      <c r="E60" s="210">
        <f t="shared" si="31"/>
        <v>1734.5530200000001</v>
      </c>
      <c r="F60" s="210">
        <f t="shared" si="32"/>
        <v>1234.9029700000001</v>
      </c>
      <c r="G60" s="210">
        <f t="shared" si="33"/>
        <v>3437.2624099999998</v>
      </c>
      <c r="H60" s="210">
        <f t="shared" si="34"/>
        <v>1558.1883</v>
      </c>
      <c r="I60" s="210">
        <f t="shared" si="35"/>
        <v>1886.6925859999999</v>
      </c>
      <c r="J60" s="210">
        <f t="shared" si="36"/>
        <v>2801.719544</v>
      </c>
      <c r="K60" s="210">
        <f t="shared" si="37"/>
        <v>3025.6947400000004</v>
      </c>
      <c r="L60" s="210">
        <f t="shared" si="38"/>
        <v>3053.2392300000001</v>
      </c>
      <c r="M60" s="210">
        <f t="shared" si="39"/>
        <v>2298.5401999999999</v>
      </c>
      <c r="N60" s="210">
        <f t="shared" si="40"/>
        <v>1185.2628999999999</v>
      </c>
      <c r="O60" s="210">
        <f t="shared" si="41"/>
        <v>1731.6536000000001</v>
      </c>
      <c r="P60" s="210">
        <f t="shared" si="28"/>
        <v>25261.946599999999</v>
      </c>
      <c r="Q60" s="210">
        <f t="shared" si="29"/>
        <v>2105.1622166666666</v>
      </c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T60" s="128"/>
      <c r="AU60" s="128"/>
    </row>
    <row r="61" spans="1:47" ht="30" customHeight="1">
      <c r="A61" s="185"/>
      <c r="B61" s="161"/>
      <c r="C61" s="208" t="s">
        <v>40</v>
      </c>
      <c r="D61" s="210">
        <f t="shared" si="30"/>
        <v>13.810140000000001</v>
      </c>
      <c r="E61" s="210">
        <f t="shared" si="31"/>
        <v>73.654079999999993</v>
      </c>
      <c r="F61" s="210">
        <f t="shared" si="32"/>
        <v>141.31745999999998</v>
      </c>
      <c r="G61" s="210">
        <f t="shared" si="33"/>
        <v>45.991759999999992</v>
      </c>
      <c r="H61" s="210">
        <f t="shared" si="34"/>
        <v>61.756759999999993</v>
      </c>
      <c r="I61" s="210">
        <f t="shared" si="35"/>
        <v>245.89195999999998</v>
      </c>
      <c r="J61" s="210">
        <f t="shared" si="36"/>
        <v>47.337039999999995</v>
      </c>
      <c r="K61" s="210">
        <f t="shared" si="37"/>
        <v>40.085139999999996</v>
      </c>
      <c r="L61" s="210">
        <f t="shared" si="38"/>
        <v>47.294999999999995</v>
      </c>
      <c r="M61" s="210">
        <f t="shared" si="39"/>
        <v>39.433519999999994</v>
      </c>
      <c r="N61" s="210">
        <f t="shared" si="40"/>
        <v>116.99731999999999</v>
      </c>
      <c r="O61" s="210">
        <f t="shared" si="41"/>
        <v>130.80745999999999</v>
      </c>
      <c r="P61" s="210">
        <f t="shared" si="28"/>
        <v>1004.3776399999999</v>
      </c>
      <c r="Q61" s="210">
        <f t="shared" si="29"/>
        <v>83.698136666666656</v>
      </c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T61" s="128"/>
      <c r="AU61" s="128"/>
    </row>
    <row r="62" spans="1:47" ht="30" customHeight="1">
      <c r="A62" s="185"/>
      <c r="B62" s="161"/>
      <c r="C62" s="208" t="s">
        <v>84</v>
      </c>
      <c r="D62" s="210">
        <f t="shared" si="30"/>
        <v>623.1232</v>
      </c>
      <c r="E62" s="210">
        <f t="shared" si="31"/>
        <v>530.92639999999994</v>
      </c>
      <c r="F62" s="210">
        <f t="shared" si="32"/>
        <v>431.57639999999998</v>
      </c>
      <c r="G62" s="210">
        <f t="shared" si="33"/>
        <v>387.06759999999997</v>
      </c>
      <c r="H62" s="210">
        <f t="shared" si="34"/>
        <v>461.77879999999999</v>
      </c>
      <c r="I62" s="210">
        <f t="shared" si="35"/>
        <v>112.8616</v>
      </c>
      <c r="J62" s="210">
        <f t="shared" si="36"/>
        <v>250.36199999999999</v>
      </c>
      <c r="K62" s="210">
        <f t="shared" si="37"/>
        <v>180.4196</v>
      </c>
      <c r="L62" s="210">
        <f t="shared" si="38"/>
        <v>169.29239999999999</v>
      </c>
      <c r="M62" s="210">
        <f t="shared" si="39"/>
        <v>115.246</v>
      </c>
      <c r="N62" s="210">
        <f t="shared" si="40"/>
        <v>108.0928</v>
      </c>
      <c r="O62" s="210">
        <f t="shared" si="41"/>
        <v>329.04719999999998</v>
      </c>
      <c r="P62" s="210">
        <f t="shared" si="28"/>
        <v>3699.7939999999999</v>
      </c>
      <c r="Q62" s="210">
        <f t="shared" si="29"/>
        <v>308.31616666666667</v>
      </c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T62" s="128"/>
      <c r="AU62" s="128"/>
    </row>
    <row r="63" spans="1:47" ht="30" customHeight="1">
      <c r="A63" s="185"/>
      <c r="B63" s="161"/>
      <c r="C63" s="208" t="s">
        <v>85</v>
      </c>
      <c r="D63" s="210">
        <f t="shared" si="30"/>
        <v>0</v>
      </c>
      <c r="E63" s="210">
        <f t="shared" si="31"/>
        <v>0</v>
      </c>
      <c r="F63" s="210">
        <f t="shared" si="32"/>
        <v>0</v>
      </c>
      <c r="G63" s="210">
        <f t="shared" si="33"/>
        <v>0</v>
      </c>
      <c r="H63" s="210">
        <f t="shared" si="34"/>
        <v>0</v>
      </c>
      <c r="I63" s="210">
        <f t="shared" si="35"/>
        <v>0</v>
      </c>
      <c r="J63" s="210">
        <f t="shared" si="36"/>
        <v>0</v>
      </c>
      <c r="K63" s="210">
        <f t="shared" si="37"/>
        <v>0</v>
      </c>
      <c r="L63" s="210">
        <f t="shared" si="38"/>
        <v>0</v>
      </c>
      <c r="M63" s="210">
        <f t="shared" si="39"/>
        <v>0</v>
      </c>
      <c r="N63" s="210">
        <f t="shared" si="40"/>
        <v>0</v>
      </c>
      <c r="O63" s="210">
        <f t="shared" si="41"/>
        <v>0</v>
      </c>
      <c r="P63" s="210">
        <f t="shared" si="28"/>
        <v>0</v>
      </c>
      <c r="Q63" s="210">
        <f t="shared" si="29"/>
        <v>0</v>
      </c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T63" s="128"/>
      <c r="AU63" s="128"/>
    </row>
    <row r="64" spans="1:47" ht="30" customHeight="1">
      <c r="A64" s="185"/>
      <c r="B64" s="161"/>
      <c r="C64" s="211" t="s">
        <v>29</v>
      </c>
      <c r="D64" s="210">
        <f t="shared" si="30"/>
        <v>304.61599999999999</v>
      </c>
      <c r="E64" s="210">
        <f t="shared" si="31"/>
        <v>385.11999999999995</v>
      </c>
      <c r="F64" s="210">
        <f t="shared" si="32"/>
        <v>279.56</v>
      </c>
      <c r="G64" s="210">
        <f t="shared" si="33"/>
        <v>151.03199999999998</v>
      </c>
      <c r="H64" s="210">
        <f t="shared" si="34"/>
        <v>152.19199999999998</v>
      </c>
      <c r="I64" s="210">
        <f t="shared" si="35"/>
        <v>296.26400000000001</v>
      </c>
      <c r="J64" s="210">
        <f t="shared" si="36"/>
        <v>376.536</v>
      </c>
      <c r="K64" s="210">
        <f t="shared" si="37"/>
        <v>378.15999999999997</v>
      </c>
      <c r="L64" s="210">
        <f t="shared" si="38"/>
        <v>428.73599999999999</v>
      </c>
      <c r="M64" s="210">
        <f t="shared" si="39"/>
        <v>291.62399999999997</v>
      </c>
      <c r="N64" s="210">
        <f t="shared" si="40"/>
        <v>325.03199999999998</v>
      </c>
      <c r="O64" s="210">
        <f t="shared" si="41"/>
        <v>455.88</v>
      </c>
      <c r="P64" s="210">
        <f t="shared" si="28"/>
        <v>3824.7519999999995</v>
      </c>
      <c r="Q64" s="210">
        <f t="shared" si="29"/>
        <v>318.72933333333327</v>
      </c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T64" s="128"/>
      <c r="AU64" s="128"/>
    </row>
    <row r="65" spans="1:47" ht="30" customHeight="1">
      <c r="A65" s="184"/>
      <c r="B65" s="169"/>
      <c r="C65" s="212" t="s">
        <v>112</v>
      </c>
      <c r="D65" s="210">
        <f t="shared" si="30"/>
        <v>0</v>
      </c>
      <c r="E65" s="210">
        <f t="shared" si="31"/>
        <v>0</v>
      </c>
      <c r="F65" s="210">
        <f t="shared" si="32"/>
        <v>0</v>
      </c>
      <c r="G65" s="210">
        <f t="shared" si="33"/>
        <v>0</v>
      </c>
      <c r="H65" s="210">
        <f t="shared" si="34"/>
        <v>0</v>
      </c>
      <c r="I65" s="210">
        <f t="shared" si="35"/>
        <v>0</v>
      </c>
      <c r="J65" s="210">
        <f t="shared" si="36"/>
        <v>0</v>
      </c>
      <c r="K65" s="210">
        <f t="shared" si="37"/>
        <v>0</v>
      </c>
      <c r="L65" s="210">
        <f t="shared" si="38"/>
        <v>0</v>
      </c>
      <c r="M65" s="213">
        <f t="shared" si="39"/>
        <v>0</v>
      </c>
      <c r="N65" s="210">
        <f t="shared" si="40"/>
        <v>0</v>
      </c>
      <c r="O65" s="210">
        <f t="shared" si="41"/>
        <v>0</v>
      </c>
      <c r="P65" s="210">
        <f t="shared" si="28"/>
        <v>0</v>
      </c>
      <c r="Q65" s="210">
        <f t="shared" si="29"/>
        <v>0</v>
      </c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T65" s="128"/>
      <c r="AU65" s="128"/>
    </row>
    <row r="66" spans="1:47" ht="30" customHeight="1">
      <c r="C66" s="232" t="s">
        <v>254</v>
      </c>
      <c r="D66" s="214">
        <v>32</v>
      </c>
      <c r="E66" s="214">
        <v>32</v>
      </c>
      <c r="F66" s="214">
        <v>32</v>
      </c>
      <c r="G66" s="214">
        <v>32</v>
      </c>
      <c r="H66" s="214">
        <v>32</v>
      </c>
      <c r="I66" s="214">
        <v>32</v>
      </c>
      <c r="J66" s="214">
        <v>32</v>
      </c>
      <c r="K66" s="214">
        <v>32</v>
      </c>
      <c r="L66" s="214">
        <v>32</v>
      </c>
      <c r="M66" s="214">
        <v>32</v>
      </c>
      <c r="N66" s="214">
        <v>32</v>
      </c>
      <c r="O66" s="214">
        <v>32</v>
      </c>
      <c r="P66" s="210">
        <f t="shared" si="28"/>
        <v>384</v>
      </c>
      <c r="Q66" s="210">
        <f t="shared" si="29"/>
        <v>32</v>
      </c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T66" s="128"/>
      <c r="AU66" s="128"/>
    </row>
    <row r="67" spans="1:47" ht="30" customHeight="1">
      <c r="C67" s="232" t="s">
        <v>278</v>
      </c>
      <c r="D67" s="210">
        <f>'สรุปการคำนวณ ปี 2567'!C65</f>
        <v>32</v>
      </c>
      <c r="E67" s="210">
        <v>32</v>
      </c>
      <c r="F67" s="210">
        <v>32</v>
      </c>
      <c r="G67" s="210">
        <v>32</v>
      </c>
      <c r="H67" s="210">
        <v>32</v>
      </c>
      <c r="I67" s="210">
        <v>32</v>
      </c>
      <c r="J67" s="210">
        <v>32</v>
      </c>
      <c r="K67" s="210">
        <v>32</v>
      </c>
      <c r="L67" s="210">
        <v>32</v>
      </c>
      <c r="M67" s="210">
        <v>32</v>
      </c>
      <c r="N67" s="210">
        <v>32</v>
      </c>
      <c r="O67" s="210">
        <v>32</v>
      </c>
      <c r="P67" s="210">
        <f>'สรุปการคำนวณ ปี 2567'!O65</f>
        <v>384</v>
      </c>
      <c r="Q67" s="210">
        <f t="shared" si="29"/>
        <v>32</v>
      </c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T67" s="128"/>
      <c r="AU67" s="128"/>
    </row>
    <row r="68" spans="1:47" ht="30" customHeight="1">
      <c r="C68" s="232" t="s">
        <v>267</v>
      </c>
      <c r="D68" s="210">
        <f>SUM(D50:D65)</f>
        <v>2255.7864399999999</v>
      </c>
      <c r="E68" s="210">
        <f t="shared" ref="E68:H68" si="42">SUM(E50:E65)</f>
        <v>2724.2534999999998</v>
      </c>
      <c r="F68" s="210">
        <f t="shared" si="42"/>
        <v>11299.810349999998</v>
      </c>
      <c r="G68" s="210">
        <f t="shared" si="42"/>
        <v>4021.3537699999997</v>
      </c>
      <c r="H68" s="210">
        <f t="shared" si="42"/>
        <v>2233.9158600000001</v>
      </c>
      <c r="I68" s="210">
        <f t="shared" ref="I68:O68" si="43">SUM(I50:I65)</f>
        <v>19431.208266000001</v>
      </c>
      <c r="J68" s="210">
        <f t="shared" si="43"/>
        <v>3475.9545840000001</v>
      </c>
      <c r="K68" s="210">
        <f t="shared" si="43"/>
        <v>3624.3594800000005</v>
      </c>
      <c r="L68" s="210">
        <f t="shared" si="43"/>
        <v>3698.5626299999999</v>
      </c>
      <c r="M68" s="210">
        <f t="shared" si="43"/>
        <v>2744.8437199999998</v>
      </c>
      <c r="N68" s="210">
        <f t="shared" si="43"/>
        <v>1735.3850199999997</v>
      </c>
      <c r="O68" s="210">
        <f t="shared" si="43"/>
        <v>2647.3882600000002</v>
      </c>
      <c r="P68" s="210">
        <f t="shared" si="28"/>
        <v>59892.821879999996</v>
      </c>
      <c r="Q68" s="210">
        <f t="shared" si="29"/>
        <v>4991.0684899999997</v>
      </c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T68" s="128"/>
      <c r="AU68" s="128"/>
    </row>
    <row r="69" spans="1:47" ht="30" customHeight="1">
      <c r="C69" s="232" t="s">
        <v>279</v>
      </c>
      <c r="D69" s="210">
        <f>'สรุปการคำนวณ ปี 2567'!C66</f>
        <v>1335.6201100000001</v>
      </c>
      <c r="E69" s="210">
        <f>'สรุปการคำนวณ ปี 2567'!D66</f>
        <v>4512.8167550000007</v>
      </c>
      <c r="F69" s="210">
        <f>'สรุปการคำนวณ ปี 2567'!E66</f>
        <v>568.92782</v>
      </c>
      <c r="G69" s="210">
        <f>'สรุปการคำนวณ ปี 2567'!F66</f>
        <v>2380.5699680000002</v>
      </c>
      <c r="H69" s="210">
        <f>'สรุปการคำนวณ ปี 2567'!G66</f>
        <v>2832.4089319999998</v>
      </c>
      <c r="I69" s="210">
        <f>'สรุปการคำนวณ ปี 2567'!H66</f>
        <v>2797.0947019999999</v>
      </c>
      <c r="J69" s="210">
        <f>'สรุปการคำนวณ ปี 2567'!I66</f>
        <v>4902.9260949999998</v>
      </c>
      <c r="K69" s="210">
        <f>'สรุปการคำนวณ ปี 2567'!J66</f>
        <v>4666.588667</v>
      </c>
      <c r="L69" s="210">
        <f>'สรุปการคำนวณ ปี 2567'!K66</f>
        <v>2107.3517409999999</v>
      </c>
      <c r="M69" s="210">
        <f>'สรุปการคำนวณ ปี 2567'!L66</f>
        <v>5581.1506200000003</v>
      </c>
      <c r="N69" s="210">
        <f>'สรุปการคำนวณ ปี 2567'!M66</f>
        <v>3060.7657399999998</v>
      </c>
      <c r="O69" s="215">
        <f>'สรุปการคำนวณ ปี 2567'!N66</f>
        <v>2942.50144</v>
      </c>
      <c r="P69" s="210">
        <f>'สรุปการคำนวณ ปี 2567'!O66</f>
        <v>37688.722589999998</v>
      </c>
      <c r="Q69" s="210">
        <f>'สรุปการคำนวณ ปี 2567'!P66</f>
        <v>3140.7268824999996</v>
      </c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T69" s="128"/>
      <c r="AU69" s="128"/>
    </row>
    <row r="70" spans="1:47" ht="30" customHeight="1">
      <c r="C70" s="232" t="s">
        <v>280</v>
      </c>
      <c r="D70" s="210">
        <f>D68-D69</f>
        <v>920.16632999999979</v>
      </c>
      <c r="E70" s="210">
        <f t="shared" ref="E70:H70" si="44">E68-E69</f>
        <v>-1788.5632550000009</v>
      </c>
      <c r="F70" s="210">
        <f t="shared" si="44"/>
        <v>10730.882529999997</v>
      </c>
      <c r="G70" s="210">
        <f t="shared" si="44"/>
        <v>1640.7838019999995</v>
      </c>
      <c r="H70" s="210">
        <f t="shared" si="44"/>
        <v>-598.49307199999976</v>
      </c>
      <c r="I70" s="210">
        <f t="shared" ref="I70:O70" si="45">I68-I69</f>
        <v>16634.113564000003</v>
      </c>
      <c r="J70" s="210">
        <f t="shared" si="45"/>
        <v>-1426.9715109999997</v>
      </c>
      <c r="K70" s="210">
        <f t="shared" si="45"/>
        <v>-1042.2291869999995</v>
      </c>
      <c r="L70" s="210">
        <f t="shared" si="45"/>
        <v>1591.210889</v>
      </c>
      <c r="M70" s="210">
        <f t="shared" si="45"/>
        <v>-2836.3069000000005</v>
      </c>
      <c r="N70" s="210">
        <f t="shared" si="45"/>
        <v>-1325.3807200000001</v>
      </c>
      <c r="O70" s="210">
        <f t="shared" si="45"/>
        <v>-295.11317999999983</v>
      </c>
      <c r="P70" s="210">
        <f t="shared" ref="P70" si="46">P68-P69</f>
        <v>22204.099289999998</v>
      </c>
      <c r="Q70" s="210">
        <f t="shared" ref="Q70" si="47">Q68-Q69</f>
        <v>1850.3416075</v>
      </c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T70" s="128"/>
      <c r="AU70" s="128"/>
    </row>
    <row r="71" spans="1:47" ht="30" customHeight="1">
      <c r="C71" s="232" t="s">
        <v>246</v>
      </c>
      <c r="D71" s="216">
        <f>D70*100/D69</f>
        <v>68.894315315452957</v>
      </c>
      <c r="E71" s="216">
        <f t="shared" ref="E71:H71" si="48">E70*100/E69</f>
        <v>-39.632968766532613</v>
      </c>
      <c r="F71" s="216">
        <f t="shared" si="48"/>
        <v>1886.1588680968348</v>
      </c>
      <c r="G71" s="216">
        <f t="shared" si="48"/>
        <v>68.923989803100781</v>
      </c>
      <c r="H71" s="216">
        <f t="shared" si="48"/>
        <v>-21.130178811341207</v>
      </c>
      <c r="I71" s="216">
        <f t="shared" ref="I71:Q71" si="49">I70*100/I69</f>
        <v>594.69254123237783</v>
      </c>
      <c r="J71" s="216">
        <f t="shared" si="49"/>
        <v>-29.104487470354162</v>
      </c>
      <c r="K71" s="216">
        <f t="shared" si="49"/>
        <v>-22.33385587142428</v>
      </c>
      <c r="L71" s="216">
        <f t="shared" si="49"/>
        <v>75.507607868296532</v>
      </c>
      <c r="M71" s="216">
        <f t="shared" si="49"/>
        <v>-50.819393582321929</v>
      </c>
      <c r="N71" s="216">
        <f t="shared" si="49"/>
        <v>-43.302259388201342</v>
      </c>
      <c r="O71" s="216">
        <f>O70*100/O69</f>
        <v>-10.029330011135011</v>
      </c>
      <c r="P71" s="216">
        <f>P70*100/P69</f>
        <v>58.914438495433231</v>
      </c>
      <c r="Q71" s="216">
        <f t="shared" si="49"/>
        <v>58.914438495433238</v>
      </c>
    </row>
    <row r="72" spans="1:47" ht="30" customHeight="1">
      <c r="C72" s="232" t="s">
        <v>268</v>
      </c>
      <c r="D72" s="210">
        <f t="shared" ref="D72:O72" si="50">D68/D66</f>
        <v>70.493326249999996</v>
      </c>
      <c r="E72" s="210">
        <f>E68/E66</f>
        <v>85.132921874999994</v>
      </c>
      <c r="F72" s="210">
        <f t="shared" si="50"/>
        <v>353.11907343749994</v>
      </c>
      <c r="G72" s="210">
        <f t="shared" si="50"/>
        <v>125.66730531249999</v>
      </c>
      <c r="H72" s="210">
        <f t="shared" si="50"/>
        <v>69.809870625000002</v>
      </c>
      <c r="I72" s="210">
        <f t="shared" si="50"/>
        <v>607.22525831250005</v>
      </c>
      <c r="J72" s="210">
        <f t="shared" si="50"/>
        <v>108.62358075</v>
      </c>
      <c r="K72" s="210">
        <f t="shared" si="50"/>
        <v>113.26123375000002</v>
      </c>
      <c r="L72" s="210">
        <f t="shared" si="50"/>
        <v>115.5800821875</v>
      </c>
      <c r="M72" s="210">
        <f t="shared" si="50"/>
        <v>85.776366249999995</v>
      </c>
      <c r="N72" s="210">
        <f t="shared" si="50"/>
        <v>54.230781874999991</v>
      </c>
      <c r="O72" s="210">
        <f t="shared" si="50"/>
        <v>82.730883125000005</v>
      </c>
      <c r="P72" s="210">
        <f>SUM(D72:O72)</f>
        <v>1871.6506837499999</v>
      </c>
      <c r="Q72" s="210">
        <f>AVERAGE(D72:O72)</f>
        <v>155.97089031249999</v>
      </c>
    </row>
    <row r="73" spans="1:47" ht="30" customHeight="1">
      <c r="C73" s="232" t="s">
        <v>281</v>
      </c>
      <c r="D73" s="210">
        <f t="shared" ref="D73:O73" si="51">D69/D67</f>
        <v>41.738128437500002</v>
      </c>
      <c r="E73" s="210">
        <f t="shared" si="51"/>
        <v>141.02552359375002</v>
      </c>
      <c r="F73" s="210">
        <f t="shared" si="51"/>
        <v>17.778994375</v>
      </c>
      <c r="G73" s="210">
        <f t="shared" si="51"/>
        <v>74.392811500000008</v>
      </c>
      <c r="H73" s="210">
        <f t="shared" si="51"/>
        <v>88.512779124999994</v>
      </c>
      <c r="I73" s="210">
        <f t="shared" si="51"/>
        <v>87.409209437499996</v>
      </c>
      <c r="J73" s="210">
        <f t="shared" si="51"/>
        <v>153.21644046874999</v>
      </c>
      <c r="K73" s="210">
        <f t="shared" si="51"/>
        <v>145.83089584375</v>
      </c>
      <c r="L73" s="210">
        <f t="shared" si="51"/>
        <v>65.854741906249998</v>
      </c>
      <c r="M73" s="210">
        <f t="shared" si="51"/>
        <v>174.41095687500001</v>
      </c>
      <c r="N73" s="210">
        <f t="shared" si="51"/>
        <v>95.648929374999994</v>
      </c>
      <c r="O73" s="210">
        <f t="shared" si="51"/>
        <v>91.95317</v>
      </c>
      <c r="P73" s="210">
        <f>SUM(D73:O73)</f>
        <v>1177.7725809374999</v>
      </c>
      <c r="Q73" s="210">
        <f>AVERAGE(D73:O73)</f>
        <v>98.147715078124989</v>
      </c>
    </row>
    <row r="74" spans="1:47" ht="30" customHeight="1">
      <c r="C74" s="232" t="s">
        <v>282</v>
      </c>
      <c r="D74" s="210">
        <f>D72-D73</f>
        <v>28.755197812499993</v>
      </c>
      <c r="E74" s="210">
        <f t="shared" ref="E74:H74" si="52">E72-E73</f>
        <v>-55.892601718750029</v>
      </c>
      <c r="F74" s="210">
        <f t="shared" si="52"/>
        <v>335.34007906249991</v>
      </c>
      <c r="G74" s="210">
        <f t="shared" si="52"/>
        <v>51.274493812499983</v>
      </c>
      <c r="H74" s="210">
        <f t="shared" si="52"/>
        <v>-18.702908499999992</v>
      </c>
      <c r="I74" s="210">
        <f t="shared" ref="I74:P74" si="53">I72-I73</f>
        <v>519.81604887500009</v>
      </c>
      <c r="J74" s="210">
        <f t="shared" si="53"/>
        <v>-44.592859718749992</v>
      </c>
      <c r="K74" s="210">
        <f t="shared" si="53"/>
        <v>-32.569662093749983</v>
      </c>
      <c r="L74" s="210">
        <f t="shared" si="53"/>
        <v>49.725340281249998</v>
      </c>
      <c r="M74" s="210">
        <f t="shared" si="53"/>
        <v>-88.634590625000016</v>
      </c>
      <c r="N74" s="210">
        <f t="shared" si="53"/>
        <v>-41.418147500000003</v>
      </c>
      <c r="O74" s="210">
        <f t="shared" si="53"/>
        <v>-9.2222868749999947</v>
      </c>
      <c r="P74" s="210">
        <f t="shared" si="53"/>
        <v>693.87810281249995</v>
      </c>
      <c r="Q74" s="210">
        <f t="shared" ref="Q74" si="54">Q72-Q73</f>
        <v>57.823175234375</v>
      </c>
      <c r="R74" s="127"/>
      <c r="S74" s="127"/>
      <c r="T74" s="127"/>
      <c r="U74" s="127"/>
      <c r="V74" s="127"/>
      <c r="W74" s="127"/>
      <c r="X74" s="127"/>
      <c r="Y74" s="127"/>
      <c r="Z74" s="127"/>
    </row>
    <row r="75" spans="1:47" ht="30" customHeight="1">
      <c r="C75" s="232" t="s">
        <v>245</v>
      </c>
      <c r="D75" s="210">
        <f>D74*100/D73</f>
        <v>68.894315315452957</v>
      </c>
      <c r="E75" s="210">
        <f t="shared" ref="E75:H75" si="55">E74*100/E73</f>
        <v>-39.632968766532613</v>
      </c>
      <c r="F75" s="210">
        <f t="shared" si="55"/>
        <v>1886.1588680968348</v>
      </c>
      <c r="G75" s="210">
        <f t="shared" si="55"/>
        <v>68.923989803100781</v>
      </c>
      <c r="H75" s="210">
        <f t="shared" si="55"/>
        <v>-21.130178811341207</v>
      </c>
      <c r="I75" s="210">
        <f t="shared" ref="I75:Q75" si="56">I74*100/I73</f>
        <v>594.69254123237783</v>
      </c>
      <c r="J75" s="210">
        <f t="shared" si="56"/>
        <v>-29.104487470354162</v>
      </c>
      <c r="K75" s="210">
        <f t="shared" si="56"/>
        <v>-22.33385587142428</v>
      </c>
      <c r="L75" s="210">
        <f t="shared" si="56"/>
        <v>75.507607868296532</v>
      </c>
      <c r="M75" s="210">
        <f t="shared" si="56"/>
        <v>-50.819393582321929</v>
      </c>
      <c r="N75" s="210">
        <f t="shared" si="56"/>
        <v>-43.302259388201342</v>
      </c>
      <c r="O75" s="210">
        <f t="shared" si="56"/>
        <v>-10.029330011135011</v>
      </c>
      <c r="P75" s="210">
        <f t="shared" si="56"/>
        <v>58.914438495433231</v>
      </c>
      <c r="Q75" s="210">
        <f t="shared" si="56"/>
        <v>58.914438495433238</v>
      </c>
    </row>
    <row r="76" spans="1:47" ht="30" customHeight="1">
      <c r="G76" s="128"/>
      <c r="K76" s="128"/>
    </row>
    <row r="77" spans="1:47" ht="30" customHeight="1">
      <c r="D77" s="132"/>
      <c r="E77" s="132"/>
      <c r="F77" s="132"/>
      <c r="H77" s="132"/>
      <c r="I77" s="132"/>
      <c r="J77" s="134"/>
      <c r="K77" s="132"/>
      <c r="L77" s="132"/>
      <c r="M77" s="132"/>
      <c r="N77" s="132"/>
      <c r="P77" s="132"/>
      <c r="Q77" s="132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T77" s="128"/>
      <c r="AU77" s="128"/>
    </row>
    <row r="78" spans="1:47" ht="30" customHeight="1">
      <c r="D78" s="132"/>
      <c r="E78" s="132"/>
      <c r="F78" s="132"/>
      <c r="H78" s="132"/>
      <c r="I78" s="132"/>
      <c r="J78" s="134"/>
      <c r="K78" s="132"/>
      <c r="L78" s="132"/>
      <c r="M78" s="132"/>
      <c r="N78" s="132"/>
      <c r="P78" s="132"/>
      <c r="Q78" s="132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T78" s="128"/>
      <c r="AU78" s="128"/>
    </row>
    <row r="79" spans="1:47" ht="30" customHeight="1">
      <c r="D79" s="132"/>
      <c r="E79" s="132"/>
      <c r="F79" s="132"/>
      <c r="H79" s="132"/>
      <c r="I79" s="132"/>
      <c r="J79" s="132"/>
      <c r="K79" s="132"/>
      <c r="L79" s="132"/>
      <c r="M79" s="132"/>
      <c r="N79" s="132"/>
      <c r="P79" s="132"/>
      <c r="Q79" s="132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T79" s="128"/>
      <c r="AU79" s="128"/>
    </row>
    <row r="80" spans="1:47" ht="30" customHeight="1">
      <c r="D80" s="132"/>
      <c r="E80" s="132"/>
      <c r="F80" s="132"/>
      <c r="H80" s="132"/>
      <c r="I80" s="132"/>
      <c r="J80" s="132"/>
      <c r="K80" s="132"/>
      <c r="L80" s="132"/>
      <c r="M80" s="132"/>
      <c r="N80" s="132"/>
      <c r="O80" s="133"/>
      <c r="P80" s="132"/>
      <c r="Q80" s="132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T80" s="128"/>
      <c r="AU80" s="128"/>
    </row>
    <row r="81" spans="1:47" ht="30" customHeight="1">
      <c r="D81" s="132"/>
      <c r="E81" s="132"/>
      <c r="F81" s="132"/>
      <c r="H81" s="132"/>
      <c r="I81" s="132"/>
      <c r="J81" s="132"/>
      <c r="K81" s="132"/>
      <c r="L81" s="132"/>
      <c r="M81" s="132"/>
      <c r="N81" s="132"/>
      <c r="O81" s="133"/>
      <c r="P81" s="132"/>
      <c r="Q81" s="132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T81" s="128"/>
      <c r="AU81" s="128"/>
    </row>
    <row r="82" spans="1:47" ht="30" customHeight="1">
      <c r="D82" s="132"/>
      <c r="E82" s="132"/>
      <c r="F82" s="132"/>
      <c r="H82" s="132"/>
      <c r="I82" s="132"/>
      <c r="J82" s="132"/>
      <c r="K82" s="132"/>
      <c r="L82" s="132"/>
      <c r="M82" s="132"/>
      <c r="N82" s="132"/>
      <c r="O82" s="133"/>
      <c r="P82" s="132"/>
      <c r="Q82" s="132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T82" s="128"/>
      <c r="AU82" s="128"/>
    </row>
    <row r="83" spans="1:47" ht="30" customHeight="1">
      <c r="D83" s="132"/>
      <c r="E83" s="132"/>
      <c r="F83" s="132"/>
      <c r="H83" s="132"/>
      <c r="I83" s="132"/>
      <c r="J83" s="132"/>
      <c r="K83" s="132"/>
      <c r="L83" s="132"/>
      <c r="M83" s="132"/>
      <c r="N83" s="132"/>
      <c r="O83" s="133"/>
      <c r="P83" s="132"/>
      <c r="Q83" s="132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T83" s="128"/>
      <c r="AU83" s="128"/>
    </row>
    <row r="84" spans="1:47" ht="30" customHeight="1">
      <c r="D84" s="132"/>
      <c r="E84" s="132"/>
      <c r="F84" s="132"/>
      <c r="H84" s="132"/>
      <c r="I84" s="132"/>
      <c r="J84" s="132"/>
      <c r="K84" s="132"/>
      <c r="L84" s="132"/>
      <c r="M84" s="132"/>
      <c r="N84" s="132"/>
      <c r="O84" s="133"/>
      <c r="P84" s="132"/>
      <c r="Q84" s="132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T84" s="128"/>
      <c r="AU84" s="128"/>
    </row>
    <row r="85" spans="1:47" ht="30" customHeight="1">
      <c r="D85" s="132"/>
      <c r="E85" s="132"/>
      <c r="F85" s="132"/>
      <c r="H85" s="132"/>
      <c r="I85" s="132"/>
      <c r="J85" s="132"/>
      <c r="K85" s="132"/>
      <c r="L85" s="132"/>
      <c r="M85" s="132"/>
      <c r="N85" s="132"/>
      <c r="O85" s="133"/>
      <c r="P85" s="132"/>
      <c r="Q85" s="132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T85" s="128"/>
      <c r="AU85" s="128"/>
    </row>
    <row r="86" spans="1:47" ht="30" customHeight="1">
      <c r="D86" s="132"/>
      <c r="E86" s="132"/>
      <c r="F86" s="132"/>
      <c r="H86" s="132"/>
      <c r="I86" s="132"/>
      <c r="J86" s="132"/>
      <c r="K86" s="132"/>
      <c r="L86" s="132"/>
      <c r="M86" s="132"/>
      <c r="N86" s="132"/>
      <c r="O86" s="133"/>
      <c r="P86" s="132"/>
      <c r="Q86" s="132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T86" s="128"/>
      <c r="AU86" s="128"/>
    </row>
    <row r="87" spans="1:47" ht="30" customHeight="1">
      <c r="C87" s="132"/>
      <c r="D87" s="132"/>
      <c r="E87" s="132"/>
      <c r="F87" s="132"/>
      <c r="H87" s="132"/>
      <c r="I87" s="132"/>
      <c r="J87" s="132"/>
      <c r="K87" s="132"/>
      <c r="L87" s="132"/>
      <c r="M87" s="132"/>
      <c r="N87" s="132"/>
      <c r="O87" s="133"/>
      <c r="P87" s="132"/>
      <c r="Q87" s="132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T87" s="128"/>
      <c r="AU87" s="128"/>
    </row>
    <row r="88" spans="1:47" ht="30" customHeight="1">
      <c r="C88" s="132"/>
      <c r="D88" s="132"/>
      <c r="E88" s="132"/>
      <c r="F88" s="132"/>
      <c r="H88" s="132"/>
      <c r="I88" s="132"/>
      <c r="J88" s="132"/>
      <c r="K88" s="132"/>
      <c r="L88" s="132"/>
      <c r="M88" s="132"/>
      <c r="N88" s="132"/>
      <c r="O88" s="133"/>
      <c r="P88" s="132"/>
      <c r="Q88" s="132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T88" s="128"/>
      <c r="AU88" s="128"/>
    </row>
    <row r="89" spans="1:47" ht="30" customHeight="1">
      <c r="C89" s="132"/>
      <c r="D89" s="132"/>
      <c r="E89" s="132"/>
      <c r="F89" s="132"/>
      <c r="H89" s="132"/>
      <c r="I89" s="132"/>
      <c r="J89" s="132"/>
      <c r="K89" s="132"/>
      <c r="L89" s="132"/>
      <c r="M89" s="132"/>
      <c r="N89" s="132"/>
      <c r="O89" s="133"/>
      <c r="P89" s="132"/>
      <c r="Q89" s="132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T89" s="128"/>
      <c r="AU89" s="128"/>
    </row>
    <row r="90" spans="1:47" ht="30" customHeight="1">
      <c r="C90" s="132"/>
      <c r="D90" s="132"/>
      <c r="E90" s="132"/>
      <c r="F90" s="132"/>
      <c r="H90" s="132"/>
      <c r="I90" s="132"/>
      <c r="J90" s="132"/>
      <c r="K90" s="132"/>
      <c r="L90" s="132"/>
      <c r="M90" s="132"/>
      <c r="N90" s="132"/>
      <c r="O90" s="133"/>
      <c r="P90" s="132"/>
      <c r="Q90" s="132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T90" s="128"/>
      <c r="AU90" s="128"/>
    </row>
    <row r="91" spans="1:47" ht="49.15" customHeight="1">
      <c r="C91" s="132"/>
      <c r="D91" s="132"/>
      <c r="E91" s="132"/>
      <c r="F91" s="132"/>
      <c r="H91" s="132"/>
      <c r="I91" s="132"/>
      <c r="J91" s="132"/>
      <c r="K91" s="132"/>
      <c r="L91" s="132"/>
      <c r="M91" s="132"/>
      <c r="N91" s="132"/>
      <c r="O91" s="133"/>
      <c r="P91" s="132"/>
      <c r="Q91" s="132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T91" s="128"/>
      <c r="AU91" s="128"/>
    </row>
    <row r="92" spans="1:47" ht="49.15" customHeight="1">
      <c r="C92" s="132"/>
      <c r="D92" s="132"/>
      <c r="E92" s="132"/>
      <c r="F92" s="132"/>
      <c r="H92" s="132"/>
      <c r="I92" s="132"/>
      <c r="J92" s="132"/>
      <c r="K92" s="132"/>
      <c r="L92" s="132"/>
      <c r="M92" s="132"/>
      <c r="N92" s="132"/>
      <c r="O92" s="133"/>
      <c r="P92" s="132"/>
      <c r="Q92" s="132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T92" s="128"/>
      <c r="AU92" s="128"/>
    </row>
    <row r="93" spans="1:47" ht="30" customHeight="1"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T93" s="128"/>
      <c r="AU93" s="128"/>
    </row>
    <row r="94" spans="1:47" ht="30" customHeight="1">
      <c r="A94" s="198"/>
      <c r="B94" s="198"/>
      <c r="C94" s="281" t="s">
        <v>271</v>
      </c>
      <c r="D94" s="279" t="s">
        <v>18</v>
      </c>
      <c r="E94" s="279"/>
      <c r="F94" s="279" t="s">
        <v>19</v>
      </c>
      <c r="G94" s="279"/>
      <c r="H94" s="279" t="s">
        <v>20</v>
      </c>
      <c r="I94" s="279"/>
      <c r="J94" s="279" t="s">
        <v>21</v>
      </c>
      <c r="K94" s="279"/>
      <c r="L94" s="279" t="s">
        <v>78</v>
      </c>
      <c r="M94" s="279"/>
      <c r="N94" s="279" t="s">
        <v>79</v>
      </c>
      <c r="O94" s="279"/>
      <c r="P94" s="279" t="s">
        <v>23</v>
      </c>
      <c r="Q94" s="279"/>
      <c r="R94" s="279" t="s">
        <v>24</v>
      </c>
      <c r="S94" s="279"/>
      <c r="T94" s="279" t="s">
        <v>25</v>
      </c>
      <c r="U94" s="279"/>
      <c r="V94" s="279" t="s">
        <v>26</v>
      </c>
      <c r="W94" s="279"/>
      <c r="X94" s="279" t="s">
        <v>22</v>
      </c>
      <c r="Y94" s="279"/>
      <c r="Z94" s="279" t="s">
        <v>27</v>
      </c>
      <c r="AA94" s="279"/>
      <c r="AB94" s="279" t="s">
        <v>28</v>
      </c>
      <c r="AC94" s="279"/>
      <c r="AD94" s="279" t="s">
        <v>239</v>
      </c>
      <c r="AE94" s="279"/>
      <c r="AF94" s="127"/>
      <c r="AG94" s="127"/>
      <c r="AH94" s="127"/>
      <c r="AI94" s="127"/>
      <c r="AJ94" s="127"/>
      <c r="AK94" s="127"/>
      <c r="AL94" s="127"/>
      <c r="AM94" s="128"/>
      <c r="AN94" s="128"/>
      <c r="AO94" s="128"/>
      <c r="AP94" s="128"/>
      <c r="AQ94" s="128"/>
      <c r="AR94" s="128"/>
      <c r="AT94" s="128"/>
      <c r="AU94" s="128"/>
    </row>
    <row r="95" spans="1:47" ht="30" customHeight="1">
      <c r="A95" s="128"/>
      <c r="B95" s="199"/>
      <c r="C95" s="282"/>
      <c r="D95" s="197">
        <v>2567</v>
      </c>
      <c r="E95" s="197">
        <v>2568</v>
      </c>
      <c r="F95" s="197">
        <v>2567</v>
      </c>
      <c r="G95" s="197">
        <v>2568</v>
      </c>
      <c r="H95" s="197">
        <v>2567</v>
      </c>
      <c r="I95" s="197">
        <v>2568</v>
      </c>
      <c r="J95" s="197">
        <v>2567</v>
      </c>
      <c r="K95" s="197">
        <v>2568</v>
      </c>
      <c r="L95" s="197">
        <v>2567</v>
      </c>
      <c r="M95" s="197">
        <v>2568</v>
      </c>
      <c r="N95" s="197">
        <v>2567</v>
      </c>
      <c r="O95" s="197">
        <v>2568</v>
      </c>
      <c r="P95" s="197">
        <v>2567</v>
      </c>
      <c r="Q95" s="197">
        <v>2568</v>
      </c>
      <c r="R95" s="197">
        <v>2567</v>
      </c>
      <c r="S95" s="197">
        <v>2568</v>
      </c>
      <c r="T95" s="197">
        <v>2567</v>
      </c>
      <c r="U95" s="197">
        <v>2568</v>
      </c>
      <c r="V95" s="197">
        <v>2567</v>
      </c>
      <c r="W95" s="197">
        <v>2568</v>
      </c>
      <c r="X95" s="197">
        <v>2567</v>
      </c>
      <c r="Y95" s="197">
        <v>2568</v>
      </c>
      <c r="Z95" s="197">
        <v>2567</v>
      </c>
      <c r="AA95" s="197">
        <v>2568</v>
      </c>
      <c r="AB95" s="197">
        <v>2567</v>
      </c>
      <c r="AC95" s="197">
        <v>2568</v>
      </c>
      <c r="AD95" s="197">
        <v>2567</v>
      </c>
      <c r="AE95" s="197">
        <v>2568</v>
      </c>
      <c r="AF95" s="127"/>
      <c r="AG95" s="127"/>
      <c r="AH95" s="127"/>
      <c r="AI95" s="127"/>
      <c r="AJ95" s="127"/>
      <c r="AK95" s="127"/>
      <c r="AL95" s="127"/>
    </row>
    <row r="96" spans="1:47" s="180" customFormat="1" ht="30" customHeight="1">
      <c r="A96" s="284" t="s">
        <v>272</v>
      </c>
      <c r="B96" s="285"/>
      <c r="C96" s="196" t="s">
        <v>232</v>
      </c>
      <c r="D96" s="210">
        <f>'สรุปการคำนวณ ปี 2567'!C49</f>
        <v>0</v>
      </c>
      <c r="E96" s="210">
        <f t="shared" ref="E96:E111" si="57">D50</f>
        <v>0</v>
      </c>
      <c r="F96" s="210">
        <f>'สรุปการคำนวณ ปี 2567'!D49</f>
        <v>0</v>
      </c>
      <c r="G96" s="210">
        <f>E50</f>
        <v>0</v>
      </c>
      <c r="H96" s="210">
        <f>'สรุปการคำนวณ ปี 2567'!E49</f>
        <v>0</v>
      </c>
      <c r="I96" s="210">
        <f t="shared" ref="I96:I111" si="58">F50</f>
        <v>0</v>
      </c>
      <c r="J96" s="210">
        <f>'สรุปการคำนวณ ปี 2567'!F49</f>
        <v>0</v>
      </c>
      <c r="K96" s="210">
        <f t="shared" ref="K96:K111" si="59">G50</f>
        <v>0</v>
      </c>
      <c r="L96" s="210">
        <f>'สรุปการคำนวณ ปี 2567'!G49</f>
        <v>0</v>
      </c>
      <c r="M96" s="210">
        <f t="shared" ref="M96:M111" si="60">H50</f>
        <v>0</v>
      </c>
      <c r="N96" s="210">
        <f>'สรุปการคำนวณ ปี 2567'!H49</f>
        <v>0</v>
      </c>
      <c r="O96" s="210">
        <f t="shared" ref="O96:O111" si="61">I50</f>
        <v>0</v>
      </c>
      <c r="P96" s="210">
        <f>'สรุปการคำนวณ ปี 2567'!I49</f>
        <v>0</v>
      </c>
      <c r="Q96" s="210">
        <f t="shared" ref="Q96:Q111" si="62">J50</f>
        <v>0</v>
      </c>
      <c r="R96" s="210">
        <f>'สรุปการคำนวณ ปี 2567'!J49</f>
        <v>0</v>
      </c>
      <c r="S96" s="210">
        <f t="shared" ref="S96:S111" si="63">K50</f>
        <v>0</v>
      </c>
      <c r="T96" s="210">
        <f>'สรุปการคำนวณ ปี 2567'!K49</f>
        <v>0</v>
      </c>
      <c r="U96" s="210">
        <f t="shared" ref="U96:U111" si="64">L50</f>
        <v>0</v>
      </c>
      <c r="V96" s="210">
        <f>'สรุปการคำนวณ ปี 2567'!L49</f>
        <v>0</v>
      </c>
      <c r="W96" s="210">
        <f t="shared" ref="W96:W111" si="65">M50</f>
        <v>0</v>
      </c>
      <c r="X96" s="210">
        <f>'สรุปการคำนวณ ปี 2567'!M49</f>
        <v>0</v>
      </c>
      <c r="Y96" s="210">
        <f t="shared" ref="Y96:Y111" si="66">N50</f>
        <v>0</v>
      </c>
      <c r="Z96" s="210">
        <f>'สรุปการคำนวณ ปี 2567'!N49</f>
        <v>0</v>
      </c>
      <c r="AA96" s="210">
        <f t="shared" ref="AA96:AA111" si="67">O50</f>
        <v>0</v>
      </c>
      <c r="AB96" s="219">
        <f>D96+F96+H96+J96+L96+N96+P96+R96+T96+V96+X96+Z96</f>
        <v>0</v>
      </c>
      <c r="AC96" s="219">
        <f>E96+G96+I96+K96+M96+O96+Q96+S96+U96+W96+Y96+AA96</f>
        <v>0</v>
      </c>
      <c r="AD96" s="193"/>
      <c r="AE96" s="194"/>
      <c r="AF96" s="181"/>
      <c r="AG96" s="181"/>
      <c r="AH96" s="181"/>
      <c r="AI96" s="181"/>
      <c r="AJ96" s="181"/>
      <c r="AK96" s="181"/>
      <c r="AL96" s="181"/>
      <c r="AM96" s="189"/>
      <c r="AN96" s="189"/>
      <c r="AO96" s="189"/>
      <c r="AP96" s="189"/>
      <c r="AQ96" s="189"/>
      <c r="AR96" s="189"/>
      <c r="AT96" s="189"/>
      <c r="AU96" s="189"/>
    </row>
    <row r="97" spans="1:47" s="180" customFormat="1" ht="30" customHeight="1">
      <c r="A97" s="286"/>
      <c r="B97" s="287"/>
      <c r="C97" s="196" t="s">
        <v>233</v>
      </c>
      <c r="D97" s="210">
        <f>'สรุปการคำนวณ ปี 2567'!C50</f>
        <v>0</v>
      </c>
      <c r="E97" s="210">
        <f t="shared" si="57"/>
        <v>0</v>
      </c>
      <c r="F97" s="210">
        <f>'สรุปการคำนวณ ปี 2567'!D50</f>
        <v>0</v>
      </c>
      <c r="G97" s="210">
        <f t="shared" ref="G97:G111" si="68">E51</f>
        <v>0</v>
      </c>
      <c r="H97" s="210">
        <f>'สรุปการคำนวณ ปี 2567'!E50</f>
        <v>0</v>
      </c>
      <c r="I97" s="210">
        <f t="shared" si="58"/>
        <v>0</v>
      </c>
      <c r="J97" s="210">
        <f>'สรุปการคำนวณ ปี 2567'!F50</f>
        <v>0</v>
      </c>
      <c r="K97" s="210">
        <f t="shared" si="59"/>
        <v>0</v>
      </c>
      <c r="L97" s="210">
        <f>'สรุปการคำนวณ ปี 2567'!G50</f>
        <v>0</v>
      </c>
      <c r="M97" s="210">
        <f t="shared" si="60"/>
        <v>0</v>
      </c>
      <c r="N97" s="210">
        <f>'สรุปการคำนวณ ปี 2567'!H50</f>
        <v>0</v>
      </c>
      <c r="O97" s="210">
        <f t="shared" si="61"/>
        <v>0</v>
      </c>
      <c r="P97" s="210">
        <f>'สรุปการคำนวณ ปี 2567'!I50</f>
        <v>0</v>
      </c>
      <c r="Q97" s="210">
        <f t="shared" si="62"/>
        <v>0</v>
      </c>
      <c r="R97" s="210">
        <f>'สรุปการคำนวณ ปี 2567'!J50</f>
        <v>0</v>
      </c>
      <c r="S97" s="210">
        <f t="shared" si="63"/>
        <v>0</v>
      </c>
      <c r="T97" s="210">
        <f>'สรุปการคำนวณ ปี 2567'!K50</f>
        <v>0</v>
      </c>
      <c r="U97" s="210">
        <f t="shared" si="64"/>
        <v>0</v>
      </c>
      <c r="V97" s="210">
        <f>'สรุปการคำนวณ ปี 2567'!L50</f>
        <v>0</v>
      </c>
      <c r="W97" s="210">
        <f t="shared" si="65"/>
        <v>0</v>
      </c>
      <c r="X97" s="210">
        <f>'สรุปการคำนวณ ปี 2567'!M50</f>
        <v>0</v>
      </c>
      <c r="Y97" s="210">
        <f t="shared" si="66"/>
        <v>0</v>
      </c>
      <c r="Z97" s="210">
        <f>'สรุปการคำนวณ ปี 2567'!N50</f>
        <v>0</v>
      </c>
      <c r="AA97" s="210">
        <f t="shared" si="67"/>
        <v>0</v>
      </c>
      <c r="AB97" s="219">
        <f t="shared" ref="AB97:AB111" si="69">D97+F97+H97+J97+L97+N97+P97+R97+T97+V97+X97+Z97</f>
        <v>0</v>
      </c>
      <c r="AC97" s="219">
        <f t="shared" ref="AC97:AC111" si="70">E97+G97+I97+K97+M97+O97+Q97+S97+U97+W97+Y97+AA97</f>
        <v>0</v>
      </c>
      <c r="AD97" s="194"/>
      <c r="AE97" s="194"/>
      <c r="AF97" s="178"/>
      <c r="AG97" s="178"/>
      <c r="AH97" s="178"/>
      <c r="AI97" s="181"/>
      <c r="AJ97" s="181"/>
      <c r="AK97" s="181"/>
      <c r="AL97" s="181"/>
      <c r="AM97" s="189"/>
      <c r="AN97" s="189"/>
      <c r="AO97" s="189"/>
      <c r="AP97" s="189"/>
      <c r="AQ97" s="189"/>
      <c r="AR97" s="189"/>
      <c r="AT97" s="189"/>
      <c r="AU97" s="189"/>
    </row>
    <row r="98" spans="1:47" s="180" customFormat="1" ht="30" customHeight="1">
      <c r="A98" s="286"/>
      <c r="B98" s="287"/>
      <c r="C98" s="196" t="s">
        <v>240</v>
      </c>
      <c r="D98" s="210">
        <f>'สรุปการคำนวณ ปี 2567'!C51</f>
        <v>0</v>
      </c>
      <c r="E98" s="210">
        <f t="shared" si="57"/>
        <v>0</v>
      </c>
      <c r="F98" s="210">
        <f>'สรุปการคำนวณ ปี 2567'!D51</f>
        <v>0</v>
      </c>
      <c r="G98" s="210">
        <f t="shared" si="68"/>
        <v>0</v>
      </c>
      <c r="H98" s="210">
        <f>'สรุปการคำนวณ ปี 2567'!E51</f>
        <v>0</v>
      </c>
      <c r="I98" s="210">
        <f t="shared" si="58"/>
        <v>0</v>
      </c>
      <c r="J98" s="210">
        <f>'สรุปการคำนวณ ปี 2567'!F51</f>
        <v>0</v>
      </c>
      <c r="K98" s="210">
        <f t="shared" si="59"/>
        <v>0</v>
      </c>
      <c r="L98" s="210">
        <f>'สรุปการคำนวณ ปี 2567'!G51</f>
        <v>0</v>
      </c>
      <c r="M98" s="210">
        <f t="shared" si="60"/>
        <v>0</v>
      </c>
      <c r="N98" s="210">
        <f>'สรุปการคำนวณ ปี 2567'!H51</f>
        <v>0</v>
      </c>
      <c r="O98" s="210">
        <f t="shared" si="61"/>
        <v>0</v>
      </c>
      <c r="P98" s="210">
        <f>'สรุปการคำนวณ ปี 2567'!I51</f>
        <v>0</v>
      </c>
      <c r="Q98" s="210">
        <f t="shared" si="62"/>
        <v>0</v>
      </c>
      <c r="R98" s="210">
        <f>'สรุปการคำนวณ ปี 2567'!J51</f>
        <v>0</v>
      </c>
      <c r="S98" s="210">
        <f t="shared" si="63"/>
        <v>0</v>
      </c>
      <c r="T98" s="210">
        <f>'สรุปการคำนวณ ปี 2567'!K51</f>
        <v>0</v>
      </c>
      <c r="U98" s="210">
        <f t="shared" si="64"/>
        <v>0</v>
      </c>
      <c r="V98" s="210">
        <f>'สรุปการคำนวณ ปี 2567'!L51</f>
        <v>0</v>
      </c>
      <c r="W98" s="210">
        <f t="shared" si="65"/>
        <v>0</v>
      </c>
      <c r="X98" s="210">
        <f>'สรุปการคำนวณ ปี 2567'!M51</f>
        <v>0</v>
      </c>
      <c r="Y98" s="210">
        <f t="shared" si="66"/>
        <v>0</v>
      </c>
      <c r="Z98" s="210">
        <f>'สรุปการคำนวณ ปี 2567'!N51</f>
        <v>0</v>
      </c>
      <c r="AA98" s="210">
        <f t="shared" si="67"/>
        <v>0</v>
      </c>
      <c r="AB98" s="219">
        <f t="shared" si="69"/>
        <v>0</v>
      </c>
      <c r="AC98" s="219">
        <f t="shared" si="70"/>
        <v>0</v>
      </c>
      <c r="AD98" s="194"/>
      <c r="AE98" s="194"/>
      <c r="AF98" s="178"/>
      <c r="AG98" s="178"/>
      <c r="AH98" s="178"/>
      <c r="AI98" s="181"/>
      <c r="AJ98" s="181"/>
      <c r="AK98" s="181"/>
      <c r="AL98" s="181"/>
      <c r="AM98" s="189"/>
      <c r="AN98" s="189"/>
      <c r="AO98" s="189"/>
      <c r="AP98" s="189"/>
      <c r="AQ98" s="189"/>
      <c r="AR98" s="189"/>
      <c r="AT98" s="189"/>
      <c r="AU98" s="189"/>
    </row>
    <row r="99" spans="1:47" s="180" customFormat="1" ht="30" customHeight="1">
      <c r="A99" s="286"/>
      <c r="B99" s="287"/>
      <c r="C99" s="196" t="s">
        <v>241</v>
      </c>
      <c r="D99" s="210">
        <f>'สรุปการคำนวณ ปี 2567'!C52</f>
        <v>0</v>
      </c>
      <c r="E99" s="210">
        <f t="shared" si="57"/>
        <v>0</v>
      </c>
      <c r="F99" s="210">
        <f>'สรุปการคำนวณ ปี 2567'!D52</f>
        <v>0</v>
      </c>
      <c r="G99" s="210">
        <f t="shared" si="68"/>
        <v>0</v>
      </c>
      <c r="H99" s="210">
        <f>'สรุปการคำนวณ ปี 2567'!E52</f>
        <v>0</v>
      </c>
      <c r="I99" s="210">
        <f t="shared" si="58"/>
        <v>0</v>
      </c>
      <c r="J99" s="210">
        <f>'สรุปการคำนวณ ปี 2567'!F52</f>
        <v>0</v>
      </c>
      <c r="K99" s="210">
        <f t="shared" si="59"/>
        <v>0</v>
      </c>
      <c r="L99" s="210">
        <f>'สรุปการคำนวณ ปี 2567'!G52</f>
        <v>0</v>
      </c>
      <c r="M99" s="210">
        <f t="shared" si="60"/>
        <v>0</v>
      </c>
      <c r="N99" s="210">
        <f>'สรุปการคำนวณ ปี 2567'!H52</f>
        <v>0</v>
      </c>
      <c r="O99" s="210">
        <f t="shared" si="61"/>
        <v>0</v>
      </c>
      <c r="P99" s="210">
        <f>'สรุปการคำนวณ ปี 2567'!I52</f>
        <v>0</v>
      </c>
      <c r="Q99" s="210">
        <f t="shared" si="62"/>
        <v>0</v>
      </c>
      <c r="R99" s="210">
        <f>'สรุปการคำนวณ ปี 2567'!J52</f>
        <v>0</v>
      </c>
      <c r="S99" s="210">
        <f t="shared" si="63"/>
        <v>0</v>
      </c>
      <c r="T99" s="210">
        <f>'สรุปการคำนวณ ปี 2567'!K52</f>
        <v>0</v>
      </c>
      <c r="U99" s="210">
        <f t="shared" si="64"/>
        <v>0</v>
      </c>
      <c r="V99" s="210">
        <f>'สรุปการคำนวณ ปี 2567'!L52</f>
        <v>0</v>
      </c>
      <c r="W99" s="210">
        <f t="shared" si="65"/>
        <v>0</v>
      </c>
      <c r="X99" s="210">
        <f>'สรุปการคำนวณ ปี 2567'!M52</f>
        <v>0</v>
      </c>
      <c r="Y99" s="210">
        <f t="shared" si="66"/>
        <v>0</v>
      </c>
      <c r="Z99" s="210">
        <f>'สรุปการคำนวณ ปี 2567'!N52</f>
        <v>0</v>
      </c>
      <c r="AA99" s="210">
        <f t="shared" si="67"/>
        <v>0</v>
      </c>
      <c r="AB99" s="219">
        <f t="shared" si="69"/>
        <v>0</v>
      </c>
      <c r="AC99" s="219">
        <f t="shared" si="70"/>
        <v>0</v>
      </c>
      <c r="AD99" s="194"/>
      <c r="AE99" s="194"/>
      <c r="AF99" s="178"/>
      <c r="AG99" s="178"/>
      <c r="AH99" s="178"/>
      <c r="AM99" s="189"/>
      <c r="AN99" s="189"/>
      <c r="AO99" s="189"/>
      <c r="AP99" s="189"/>
      <c r="AQ99" s="189"/>
      <c r="AR99" s="189"/>
      <c r="AT99" s="189"/>
      <c r="AU99" s="189"/>
    </row>
    <row r="100" spans="1:47" s="180" customFormat="1" ht="30" customHeight="1">
      <c r="A100" s="286"/>
      <c r="B100" s="287"/>
      <c r="C100" s="196" t="s">
        <v>242</v>
      </c>
      <c r="D100" s="210">
        <f>'สรุปการคำนวณ ปี 2567'!C53</f>
        <v>0</v>
      </c>
      <c r="E100" s="210">
        <f t="shared" si="57"/>
        <v>0</v>
      </c>
      <c r="F100" s="210">
        <f>'สรุปการคำนวณ ปี 2567'!D53</f>
        <v>0</v>
      </c>
      <c r="G100" s="210">
        <f t="shared" si="68"/>
        <v>0</v>
      </c>
      <c r="H100" s="210">
        <f>'สรุปการคำนวณ ปี 2567'!E53</f>
        <v>0</v>
      </c>
      <c r="I100" s="210">
        <f t="shared" si="58"/>
        <v>0</v>
      </c>
      <c r="J100" s="210">
        <f>'สรุปการคำนวณ ปี 2567'!F53</f>
        <v>0</v>
      </c>
      <c r="K100" s="210">
        <f t="shared" si="59"/>
        <v>0</v>
      </c>
      <c r="L100" s="210">
        <f>'สรุปการคำนวณ ปี 2567'!G53</f>
        <v>0</v>
      </c>
      <c r="M100" s="210">
        <f t="shared" si="60"/>
        <v>0</v>
      </c>
      <c r="N100" s="210">
        <f>'สรุปการคำนวณ ปี 2567'!H53</f>
        <v>0</v>
      </c>
      <c r="O100" s="210">
        <f t="shared" si="61"/>
        <v>0</v>
      </c>
      <c r="P100" s="210">
        <f>'สรุปการคำนวณ ปี 2567'!I53</f>
        <v>0</v>
      </c>
      <c r="Q100" s="210">
        <f t="shared" si="62"/>
        <v>0</v>
      </c>
      <c r="R100" s="210">
        <f>'สรุปการคำนวณ ปี 2567'!J53</f>
        <v>0</v>
      </c>
      <c r="S100" s="210">
        <f t="shared" si="63"/>
        <v>0</v>
      </c>
      <c r="T100" s="210">
        <f>'สรุปการคำนวณ ปี 2567'!K53</f>
        <v>0</v>
      </c>
      <c r="U100" s="210">
        <f t="shared" si="64"/>
        <v>0</v>
      </c>
      <c r="V100" s="210">
        <f>'สรุปการคำนวณ ปี 2567'!L53</f>
        <v>0</v>
      </c>
      <c r="W100" s="210">
        <f t="shared" si="65"/>
        <v>0</v>
      </c>
      <c r="X100" s="210">
        <f>'สรุปการคำนวณ ปี 2567'!M53</f>
        <v>0</v>
      </c>
      <c r="Y100" s="210">
        <f t="shared" si="66"/>
        <v>0</v>
      </c>
      <c r="Z100" s="210">
        <f>'สรุปการคำนวณ ปี 2567'!N53</f>
        <v>0</v>
      </c>
      <c r="AA100" s="210">
        <f t="shared" si="67"/>
        <v>0</v>
      </c>
      <c r="AB100" s="219">
        <f t="shared" si="69"/>
        <v>0</v>
      </c>
      <c r="AC100" s="219">
        <f t="shared" si="70"/>
        <v>0</v>
      </c>
      <c r="AD100" s="194"/>
      <c r="AE100" s="194"/>
      <c r="AF100" s="178"/>
      <c r="AG100" s="178"/>
      <c r="AH100" s="178"/>
      <c r="AM100" s="189"/>
      <c r="AN100" s="189"/>
      <c r="AO100" s="189"/>
      <c r="AP100" s="189"/>
      <c r="AQ100" s="189"/>
      <c r="AR100" s="189"/>
      <c r="AT100" s="189"/>
      <c r="AU100" s="189"/>
    </row>
    <row r="101" spans="1:47" s="180" customFormat="1" ht="30" customHeight="1">
      <c r="A101" s="286"/>
      <c r="B101" s="287"/>
      <c r="C101" s="196" t="s">
        <v>234</v>
      </c>
      <c r="D101" s="210">
        <f>'สรุปการคำนวณ ปี 2567'!C54</f>
        <v>0</v>
      </c>
      <c r="E101" s="210">
        <f t="shared" si="57"/>
        <v>0</v>
      </c>
      <c r="F101" s="210">
        <f>'สรุปการคำนวณ ปี 2567'!D54</f>
        <v>0</v>
      </c>
      <c r="G101" s="210">
        <f t="shared" si="68"/>
        <v>0</v>
      </c>
      <c r="H101" s="210">
        <f>'สรุปการคำนวณ ปี 2567'!E54</f>
        <v>0</v>
      </c>
      <c r="I101" s="210">
        <f t="shared" si="58"/>
        <v>0</v>
      </c>
      <c r="J101" s="210">
        <f>'สรุปการคำนวณ ปี 2567'!F54</f>
        <v>0</v>
      </c>
      <c r="K101" s="210">
        <f t="shared" si="59"/>
        <v>0</v>
      </c>
      <c r="L101" s="210">
        <f>'สรุปการคำนวณ ปี 2567'!G54</f>
        <v>0</v>
      </c>
      <c r="M101" s="210">
        <f t="shared" si="60"/>
        <v>0</v>
      </c>
      <c r="N101" s="210">
        <f>'สรุปการคำนวณ ปี 2567'!H54</f>
        <v>0</v>
      </c>
      <c r="O101" s="210">
        <f t="shared" si="61"/>
        <v>0</v>
      </c>
      <c r="P101" s="210">
        <f>'สรุปการคำนวณ ปี 2567'!I54</f>
        <v>0</v>
      </c>
      <c r="Q101" s="210">
        <f t="shared" si="62"/>
        <v>0</v>
      </c>
      <c r="R101" s="210">
        <f>'สรุปการคำนวณ ปี 2567'!J54</f>
        <v>0</v>
      </c>
      <c r="S101" s="210">
        <f t="shared" si="63"/>
        <v>0</v>
      </c>
      <c r="T101" s="210">
        <f>'สรุปการคำนวณ ปี 2567'!K54</f>
        <v>0</v>
      </c>
      <c r="U101" s="210">
        <f t="shared" si="64"/>
        <v>0</v>
      </c>
      <c r="V101" s="210">
        <f>'สรุปการคำนวณ ปี 2567'!L54</f>
        <v>0</v>
      </c>
      <c r="W101" s="210">
        <f t="shared" si="65"/>
        <v>0</v>
      </c>
      <c r="X101" s="210">
        <f>'สรุปการคำนวณ ปี 2567'!M54</f>
        <v>0</v>
      </c>
      <c r="Y101" s="210">
        <f t="shared" si="66"/>
        <v>0</v>
      </c>
      <c r="Z101" s="210">
        <f>'สรุปการคำนวณ ปี 2567'!N54</f>
        <v>0</v>
      </c>
      <c r="AA101" s="210">
        <f t="shared" si="67"/>
        <v>0</v>
      </c>
      <c r="AB101" s="219">
        <f t="shared" si="69"/>
        <v>0</v>
      </c>
      <c r="AC101" s="219">
        <f t="shared" si="70"/>
        <v>0</v>
      </c>
      <c r="AD101" s="194"/>
      <c r="AE101" s="194"/>
      <c r="AF101" s="178"/>
      <c r="AG101" s="178"/>
      <c r="AH101" s="178"/>
      <c r="AM101" s="189"/>
      <c r="AN101" s="189"/>
      <c r="AO101" s="189"/>
      <c r="AP101" s="189"/>
      <c r="AQ101" s="189"/>
      <c r="AR101" s="189"/>
      <c r="AT101" s="189"/>
      <c r="AU101" s="189"/>
    </row>
    <row r="102" spans="1:47" s="180" customFormat="1" ht="30" customHeight="1">
      <c r="A102" s="286"/>
      <c r="B102" s="287"/>
      <c r="C102" s="196" t="s">
        <v>244</v>
      </c>
      <c r="D102" s="210">
        <f>'สรุปการคำนวณ ปี 2567'!C55</f>
        <v>0</v>
      </c>
      <c r="E102" s="210">
        <f t="shared" si="57"/>
        <v>0</v>
      </c>
      <c r="F102" s="210">
        <f>'สรุปการคำนวณ ปี 2567'!D55</f>
        <v>0</v>
      </c>
      <c r="G102" s="210">
        <f t="shared" si="68"/>
        <v>0</v>
      </c>
      <c r="H102" s="210">
        <f>'สรุปการคำนวณ ปี 2567'!E55</f>
        <v>0</v>
      </c>
      <c r="I102" s="210">
        <f t="shared" si="58"/>
        <v>0</v>
      </c>
      <c r="J102" s="210">
        <f>'สรุปการคำนวณ ปี 2567'!F55</f>
        <v>0</v>
      </c>
      <c r="K102" s="210">
        <f t="shared" si="59"/>
        <v>0</v>
      </c>
      <c r="L102" s="210">
        <f>'สรุปการคำนวณ ปี 2567'!G55</f>
        <v>0</v>
      </c>
      <c r="M102" s="210">
        <f t="shared" si="60"/>
        <v>0</v>
      </c>
      <c r="N102" s="210">
        <f>'สรุปการคำนวณ ปี 2567'!H55</f>
        <v>0</v>
      </c>
      <c r="O102" s="210">
        <f t="shared" si="61"/>
        <v>0</v>
      </c>
      <c r="P102" s="210">
        <f>'สรุปการคำนวณ ปี 2567'!I55</f>
        <v>0</v>
      </c>
      <c r="Q102" s="210">
        <f t="shared" si="62"/>
        <v>0</v>
      </c>
      <c r="R102" s="210">
        <f>'สรุปการคำนวณ ปี 2567'!J55</f>
        <v>0</v>
      </c>
      <c r="S102" s="210">
        <f t="shared" si="63"/>
        <v>0</v>
      </c>
      <c r="T102" s="210">
        <f>'สรุปการคำนวณ ปี 2567'!K55</f>
        <v>0</v>
      </c>
      <c r="U102" s="210">
        <f t="shared" si="64"/>
        <v>0</v>
      </c>
      <c r="V102" s="210">
        <f>'สรุปการคำนวณ ปี 2567'!L55</f>
        <v>0</v>
      </c>
      <c r="W102" s="210">
        <f t="shared" si="65"/>
        <v>0</v>
      </c>
      <c r="X102" s="210">
        <f>'สรุปการคำนวณ ปี 2567'!M55</f>
        <v>0</v>
      </c>
      <c r="Y102" s="210">
        <f t="shared" si="66"/>
        <v>0</v>
      </c>
      <c r="Z102" s="210">
        <f>'สรุปการคำนวณ ปี 2567'!N55</f>
        <v>0</v>
      </c>
      <c r="AA102" s="210">
        <f t="shared" si="67"/>
        <v>0</v>
      </c>
      <c r="AB102" s="219">
        <f t="shared" si="69"/>
        <v>0</v>
      </c>
      <c r="AC102" s="219">
        <f t="shared" si="70"/>
        <v>0</v>
      </c>
      <c r="AD102" s="194"/>
      <c r="AE102" s="194"/>
      <c r="AF102" s="178"/>
      <c r="AG102" s="178"/>
      <c r="AH102" s="178"/>
      <c r="AM102" s="189"/>
      <c r="AN102" s="189"/>
      <c r="AO102" s="189"/>
      <c r="AP102" s="189"/>
      <c r="AQ102" s="189"/>
      <c r="AR102" s="189"/>
      <c r="AT102" s="189"/>
      <c r="AU102" s="189"/>
    </row>
    <row r="103" spans="1:47" s="180" customFormat="1" ht="30" customHeight="1">
      <c r="A103" s="286"/>
      <c r="B103" s="287"/>
      <c r="C103" s="196" t="s">
        <v>243</v>
      </c>
      <c r="D103" s="210">
        <f>'สรุปการคำนวณ ปี 2567'!C56</f>
        <v>0</v>
      </c>
      <c r="E103" s="210">
        <f t="shared" si="57"/>
        <v>0</v>
      </c>
      <c r="F103" s="210">
        <f>'สรุปการคำนวณ ปี 2567'!D56</f>
        <v>0</v>
      </c>
      <c r="G103" s="210">
        <f t="shared" si="68"/>
        <v>0</v>
      </c>
      <c r="H103" s="210">
        <f>'สรุปการคำนวณ ปี 2567'!E56</f>
        <v>0</v>
      </c>
      <c r="I103" s="210">
        <f t="shared" si="58"/>
        <v>0</v>
      </c>
      <c r="J103" s="210">
        <f>'สรุปการคำนวณ ปี 2567'!F56</f>
        <v>0</v>
      </c>
      <c r="K103" s="210">
        <f t="shared" si="59"/>
        <v>0</v>
      </c>
      <c r="L103" s="210">
        <f>'สรุปการคำนวณ ปี 2567'!G56</f>
        <v>0</v>
      </c>
      <c r="M103" s="210">
        <f t="shared" si="60"/>
        <v>0</v>
      </c>
      <c r="N103" s="210">
        <f>'สรุปการคำนวณ ปี 2567'!H56</f>
        <v>0</v>
      </c>
      <c r="O103" s="210">
        <f t="shared" si="61"/>
        <v>0</v>
      </c>
      <c r="P103" s="210">
        <f>'สรุปการคำนวณ ปี 2567'!I56</f>
        <v>0</v>
      </c>
      <c r="Q103" s="210">
        <f t="shared" si="62"/>
        <v>0</v>
      </c>
      <c r="R103" s="210">
        <f>'สรุปการคำนวณ ปี 2567'!J56</f>
        <v>0</v>
      </c>
      <c r="S103" s="210">
        <f t="shared" si="63"/>
        <v>0</v>
      </c>
      <c r="T103" s="210">
        <f>'สรุปการคำนวณ ปี 2567'!K56</f>
        <v>0</v>
      </c>
      <c r="U103" s="210">
        <f t="shared" si="64"/>
        <v>0</v>
      </c>
      <c r="V103" s="210">
        <f>'สรุปการคำนวณ ปี 2567'!L56</f>
        <v>0</v>
      </c>
      <c r="W103" s="210">
        <f t="shared" si="65"/>
        <v>0</v>
      </c>
      <c r="X103" s="210">
        <f>'สรุปการคำนวณ ปี 2567'!M56</f>
        <v>0</v>
      </c>
      <c r="Y103" s="210">
        <f t="shared" si="66"/>
        <v>0</v>
      </c>
      <c r="Z103" s="210">
        <f>'สรุปการคำนวณ ปี 2567'!N56</f>
        <v>0</v>
      </c>
      <c r="AA103" s="210">
        <f t="shared" si="67"/>
        <v>0</v>
      </c>
      <c r="AB103" s="219">
        <f t="shared" si="69"/>
        <v>0</v>
      </c>
      <c r="AC103" s="219">
        <f t="shared" si="70"/>
        <v>0</v>
      </c>
      <c r="AD103" s="194"/>
      <c r="AE103" s="194"/>
      <c r="AF103" s="178"/>
      <c r="AG103" s="178"/>
      <c r="AH103" s="178"/>
      <c r="AM103" s="189"/>
      <c r="AN103" s="189"/>
      <c r="AO103" s="189"/>
      <c r="AP103" s="189"/>
      <c r="AQ103" s="189"/>
      <c r="AR103" s="189"/>
      <c r="AT103" s="189"/>
      <c r="AU103" s="189"/>
    </row>
    <row r="104" spans="1:47" s="180" customFormat="1" ht="30" customHeight="1">
      <c r="A104" s="286"/>
      <c r="B104" s="287"/>
      <c r="C104" s="196" t="s">
        <v>235</v>
      </c>
      <c r="D104" s="210">
        <f>'สรุปการคำนวณ ปี 2567'!C57</f>
        <v>0</v>
      </c>
      <c r="E104" s="210">
        <f t="shared" si="57"/>
        <v>0</v>
      </c>
      <c r="F104" s="210">
        <f>'สรุปการคำนวณ ปี 2567'!D57</f>
        <v>0</v>
      </c>
      <c r="G104" s="210">
        <f t="shared" si="68"/>
        <v>0</v>
      </c>
      <c r="H104" s="210">
        <f>'สรุปการคำนวณ ปี 2567'!E57</f>
        <v>0</v>
      </c>
      <c r="I104" s="210">
        <f t="shared" si="58"/>
        <v>0</v>
      </c>
      <c r="J104" s="210">
        <f>'สรุปการคำนวณ ปี 2567'!F57</f>
        <v>0</v>
      </c>
      <c r="K104" s="210">
        <f t="shared" si="59"/>
        <v>0</v>
      </c>
      <c r="L104" s="210">
        <f>'สรุปการคำนวณ ปี 2567'!G57</f>
        <v>0</v>
      </c>
      <c r="M104" s="210">
        <f t="shared" si="60"/>
        <v>0</v>
      </c>
      <c r="N104" s="210">
        <f>'สรุปการคำนวณ ปี 2567'!H57</f>
        <v>0</v>
      </c>
      <c r="O104" s="210">
        <f t="shared" si="61"/>
        <v>0</v>
      </c>
      <c r="P104" s="210">
        <f>'สรุปการคำนวณ ปี 2567'!I57</f>
        <v>0</v>
      </c>
      <c r="Q104" s="210">
        <f t="shared" si="62"/>
        <v>0</v>
      </c>
      <c r="R104" s="210">
        <f>'สรุปการคำนวณ ปี 2567'!J57</f>
        <v>0</v>
      </c>
      <c r="S104" s="210">
        <f t="shared" si="63"/>
        <v>0</v>
      </c>
      <c r="T104" s="210">
        <f>'สรุปการคำนวณ ปี 2567'!K57</f>
        <v>0</v>
      </c>
      <c r="U104" s="210">
        <f t="shared" si="64"/>
        <v>0</v>
      </c>
      <c r="V104" s="210">
        <f>'สรุปการคำนวณ ปี 2567'!L57</f>
        <v>0</v>
      </c>
      <c r="W104" s="210">
        <f t="shared" si="65"/>
        <v>0</v>
      </c>
      <c r="X104" s="210">
        <f>'สรุปการคำนวณ ปี 2567'!M57</f>
        <v>0</v>
      </c>
      <c r="Y104" s="210">
        <f t="shared" si="66"/>
        <v>0</v>
      </c>
      <c r="Z104" s="210">
        <f>'สรุปการคำนวณ ปี 2567'!N57</f>
        <v>0</v>
      </c>
      <c r="AA104" s="210">
        <f t="shared" si="67"/>
        <v>0</v>
      </c>
      <c r="AB104" s="219">
        <f t="shared" si="69"/>
        <v>0</v>
      </c>
      <c r="AC104" s="219">
        <f t="shared" si="70"/>
        <v>0</v>
      </c>
      <c r="AD104" s="194"/>
      <c r="AE104" s="194"/>
      <c r="AF104" s="178"/>
      <c r="AG104" s="178"/>
      <c r="AH104" s="178"/>
      <c r="AM104" s="189"/>
      <c r="AN104" s="189"/>
      <c r="AO104" s="189"/>
      <c r="AP104" s="189"/>
      <c r="AQ104" s="189"/>
      <c r="AR104" s="189"/>
      <c r="AT104" s="189"/>
      <c r="AU104" s="189"/>
    </row>
    <row r="105" spans="1:47" s="180" customFormat="1" ht="30" customHeight="1">
      <c r="A105" s="286"/>
      <c r="B105" s="287"/>
      <c r="C105" s="196" t="s">
        <v>236</v>
      </c>
      <c r="D105" s="210">
        <f>'สรุปการคำนวณ ปี 2567'!C58</f>
        <v>0</v>
      </c>
      <c r="E105" s="210">
        <f t="shared" si="57"/>
        <v>0</v>
      </c>
      <c r="F105" s="210">
        <f>'สรุปการคำนวณ ปี 2567'!D58</f>
        <v>0</v>
      </c>
      <c r="G105" s="210">
        <f t="shared" si="68"/>
        <v>0</v>
      </c>
      <c r="H105" s="210">
        <f>'สรุปการคำนวณ ปี 2567'!E58</f>
        <v>0</v>
      </c>
      <c r="I105" s="210">
        <f t="shared" si="58"/>
        <v>9212.4535199999991</v>
      </c>
      <c r="J105" s="210">
        <f>'สรุปการคำนวณ ปี 2567'!F58</f>
        <v>0</v>
      </c>
      <c r="K105" s="210">
        <f t="shared" si="59"/>
        <v>0</v>
      </c>
      <c r="L105" s="210">
        <f>'สรุปการคำนวณ ปี 2567'!G58</f>
        <v>0</v>
      </c>
      <c r="M105" s="210">
        <f t="shared" si="60"/>
        <v>0</v>
      </c>
      <c r="N105" s="210">
        <f>'สรุปการคำนวณ ปี 2567'!H58</f>
        <v>0</v>
      </c>
      <c r="O105" s="210">
        <f t="shared" si="61"/>
        <v>16889.49812</v>
      </c>
      <c r="P105" s="210">
        <f>'สรุปการคำนวณ ปี 2567'!I58</f>
        <v>0</v>
      </c>
      <c r="Q105" s="210">
        <f t="shared" si="62"/>
        <v>0</v>
      </c>
      <c r="R105" s="210">
        <f>'สรุปการคำนวณ ปี 2567'!J58</f>
        <v>0</v>
      </c>
      <c r="S105" s="210">
        <f t="shared" si="63"/>
        <v>0</v>
      </c>
      <c r="T105" s="210">
        <f>'สรุปการคำนวณ ปี 2567'!K58</f>
        <v>0</v>
      </c>
      <c r="U105" s="210">
        <f t="shared" si="64"/>
        <v>0</v>
      </c>
      <c r="V105" s="210">
        <f>'สรุปการคำนวณ ปี 2567'!L58</f>
        <v>0</v>
      </c>
      <c r="W105" s="210">
        <f t="shared" si="65"/>
        <v>0</v>
      </c>
      <c r="X105" s="210">
        <f>'สรุปการคำนวณ ปี 2567'!M58</f>
        <v>0</v>
      </c>
      <c r="Y105" s="210">
        <f t="shared" si="66"/>
        <v>0</v>
      </c>
      <c r="Z105" s="210">
        <f>'สรุปการคำนวณ ปี 2567'!N58</f>
        <v>0</v>
      </c>
      <c r="AA105" s="210">
        <f t="shared" si="67"/>
        <v>0</v>
      </c>
      <c r="AB105" s="219">
        <f t="shared" si="69"/>
        <v>0</v>
      </c>
      <c r="AC105" s="218">
        <f t="shared" si="70"/>
        <v>26101.951639999999</v>
      </c>
      <c r="AD105" s="194"/>
      <c r="AE105" s="194"/>
      <c r="AF105" s="178"/>
      <c r="AG105" s="178"/>
      <c r="AH105" s="178"/>
      <c r="AM105" s="189"/>
      <c r="AN105" s="189"/>
      <c r="AO105" s="189"/>
      <c r="AP105" s="189"/>
      <c r="AQ105" s="189"/>
      <c r="AR105" s="189"/>
      <c r="AT105" s="189"/>
      <c r="AU105" s="189"/>
    </row>
    <row r="106" spans="1:47" s="180" customFormat="1" ht="30" customHeight="1">
      <c r="A106" s="286"/>
      <c r="B106" s="287"/>
      <c r="C106" s="196" t="s">
        <v>7</v>
      </c>
      <c r="D106" s="210">
        <f>'สรุปการคำนวณ ปี 2567'!C59</f>
        <v>1089.2321100000001</v>
      </c>
      <c r="E106" s="210">
        <f t="shared" si="57"/>
        <v>1314.2371000000001</v>
      </c>
      <c r="F106" s="210">
        <f>'สรุปการคำนวณ ปี 2567'!D59</f>
        <v>4212.3823550000006</v>
      </c>
      <c r="G106" s="210">
        <f t="shared" si="68"/>
        <v>1734.5530200000001</v>
      </c>
      <c r="H106" s="210">
        <f>'สรุปการคำนวณ ปี 2567'!E59</f>
        <v>212.85742000000002</v>
      </c>
      <c r="I106" s="210">
        <f t="shared" si="58"/>
        <v>1234.9029700000001</v>
      </c>
      <c r="J106" s="210">
        <f>'สรุปการคำนวณ ปี 2567'!F59</f>
        <v>2015.7567680000002</v>
      </c>
      <c r="K106" s="210">
        <f t="shared" si="59"/>
        <v>3437.2624099999998</v>
      </c>
      <c r="L106" s="210">
        <f>'สรุปการคำนวณ ปี 2567'!G59</f>
        <v>2224.095092</v>
      </c>
      <c r="M106" s="210">
        <f t="shared" si="60"/>
        <v>1558.1883</v>
      </c>
      <c r="N106" s="210">
        <f>'สรุปการคำนวณ ปี 2567'!H59</f>
        <v>2058.978122</v>
      </c>
      <c r="O106" s="210">
        <f t="shared" si="61"/>
        <v>1886.6925859999999</v>
      </c>
      <c r="P106" s="210">
        <f>'สรุปการคำนวณ ปี 2567'!I59</f>
        <v>3423.0402549999999</v>
      </c>
      <c r="Q106" s="210">
        <f t="shared" si="62"/>
        <v>2801.719544</v>
      </c>
      <c r="R106" s="210">
        <f>'สรุปการคำนวณ ปี 2567'!J59</f>
        <v>3197.4253870000002</v>
      </c>
      <c r="S106" s="210">
        <f t="shared" si="63"/>
        <v>3025.6947400000004</v>
      </c>
      <c r="T106" s="210">
        <f>'สรุปการคำนวณ ปี 2567'!K59</f>
        <v>976.29970100000003</v>
      </c>
      <c r="U106" s="210">
        <f t="shared" si="64"/>
        <v>3053.2392300000001</v>
      </c>
      <c r="V106" s="210">
        <f>'สรุปการคำนวณ ปี 2567'!L59</f>
        <v>4308.1382000000003</v>
      </c>
      <c r="W106" s="210">
        <f t="shared" si="65"/>
        <v>2298.5401999999999</v>
      </c>
      <c r="X106" s="210">
        <f>'สรุปการคำนวณ ปี 2567'!M59</f>
        <v>1851.6296</v>
      </c>
      <c r="Y106" s="210">
        <f t="shared" si="66"/>
        <v>1185.2628999999999</v>
      </c>
      <c r="Z106" s="210">
        <f>'สรุปการคำนวณ ปี 2567'!N59</f>
        <v>1738.1523</v>
      </c>
      <c r="AA106" s="210">
        <f t="shared" si="67"/>
        <v>1731.6536000000001</v>
      </c>
      <c r="AB106" s="218">
        <f t="shared" si="69"/>
        <v>27307.987310000004</v>
      </c>
      <c r="AC106" s="218">
        <f t="shared" si="70"/>
        <v>25261.946599999999</v>
      </c>
      <c r="AD106" s="194"/>
      <c r="AE106" s="194"/>
      <c r="AF106" s="178"/>
      <c r="AG106" s="178"/>
      <c r="AH106" s="178"/>
      <c r="AM106" s="189"/>
      <c r="AN106" s="189"/>
      <c r="AO106" s="189"/>
      <c r="AP106" s="189"/>
      <c r="AQ106" s="189"/>
      <c r="AR106" s="189"/>
      <c r="AT106" s="189"/>
      <c r="AU106" s="189"/>
    </row>
    <row r="107" spans="1:47" s="180" customFormat="1" ht="30" customHeight="1">
      <c r="A107" s="286"/>
      <c r="B107" s="287"/>
      <c r="C107" s="196" t="s">
        <v>40</v>
      </c>
      <c r="D107" s="210">
        <f>'สรุปการคำนวณ ปี 2567'!C60</f>
        <v>0</v>
      </c>
      <c r="E107" s="210">
        <f t="shared" si="57"/>
        <v>13.810140000000001</v>
      </c>
      <c r="F107" s="210">
        <f>'สรุปการคำนวณ ปี 2567'!D60</f>
        <v>0</v>
      </c>
      <c r="G107" s="210">
        <f t="shared" si="68"/>
        <v>73.654079999999993</v>
      </c>
      <c r="H107" s="210">
        <f>'สรุปการคำนวณ ปี 2567'!E60</f>
        <v>0</v>
      </c>
      <c r="I107" s="210">
        <f t="shared" si="58"/>
        <v>141.31745999999998</v>
      </c>
      <c r="J107" s="210">
        <f>'สรุปการคำนวณ ปี 2567'!F60</f>
        <v>0</v>
      </c>
      <c r="K107" s="210">
        <f t="shared" si="59"/>
        <v>45.991759999999992</v>
      </c>
      <c r="L107" s="210">
        <f>'สรุปการคำนวณ ปี 2567'!G60</f>
        <v>47.337039999999995</v>
      </c>
      <c r="M107" s="210">
        <f t="shared" si="60"/>
        <v>61.756759999999993</v>
      </c>
      <c r="N107" s="210">
        <f>'สรุปการคำนวณ ปี 2567'!H60</f>
        <v>68.924579999999992</v>
      </c>
      <c r="O107" s="210">
        <f t="shared" si="61"/>
        <v>245.89195999999998</v>
      </c>
      <c r="P107" s="210">
        <f>'สรุปการคำนวณ ปี 2567'!I60</f>
        <v>47.337039999999995</v>
      </c>
      <c r="Q107" s="210">
        <f t="shared" si="62"/>
        <v>47.337039999999995</v>
      </c>
      <c r="R107" s="210">
        <f>'สรุปการคำนวณ ปี 2567'!J60</f>
        <v>293.10287999999997</v>
      </c>
      <c r="S107" s="210">
        <f t="shared" si="63"/>
        <v>40.085139999999996</v>
      </c>
      <c r="T107" s="210">
        <f>'สรุปการคำนวณ ปี 2567'!K60</f>
        <v>42.082039999999999</v>
      </c>
      <c r="U107" s="210">
        <f t="shared" si="64"/>
        <v>47.294999999999995</v>
      </c>
      <c r="V107" s="210">
        <f>'สรุปการคำนวณ ปี 2567'!L60</f>
        <v>136.02042</v>
      </c>
      <c r="W107" s="210">
        <f t="shared" si="65"/>
        <v>39.433519999999994</v>
      </c>
      <c r="X107" s="210">
        <f>'สรุปการคำนวณ ปี 2567'!M60</f>
        <v>24.320139999999999</v>
      </c>
      <c r="Y107" s="210">
        <f t="shared" si="66"/>
        <v>116.99731999999999</v>
      </c>
      <c r="Z107" s="210">
        <f>'สรุปการคำนวณ ปี 2567'!N60</f>
        <v>71.615139999999997</v>
      </c>
      <c r="AA107" s="210">
        <f t="shared" si="67"/>
        <v>130.80745999999999</v>
      </c>
      <c r="AB107" s="219">
        <f t="shared" si="69"/>
        <v>730.73928000000001</v>
      </c>
      <c r="AC107" s="219">
        <f t="shared" si="70"/>
        <v>1004.3776399999999</v>
      </c>
      <c r="AD107" s="194"/>
      <c r="AE107" s="194"/>
      <c r="AF107" s="178"/>
      <c r="AG107" s="178"/>
      <c r="AH107" s="178"/>
      <c r="AM107" s="189"/>
      <c r="AN107" s="189"/>
      <c r="AO107" s="189"/>
      <c r="AP107" s="189"/>
      <c r="AQ107" s="189"/>
      <c r="AR107" s="189"/>
      <c r="AT107" s="189"/>
      <c r="AU107" s="189"/>
    </row>
    <row r="108" spans="1:47" s="180" customFormat="1" ht="30" customHeight="1">
      <c r="A108" s="286"/>
      <c r="B108" s="287"/>
      <c r="C108" s="196" t="s">
        <v>84</v>
      </c>
      <c r="D108" s="210">
        <f>'สรุปการคำนวณ ปี 2567'!C61</f>
        <v>246.38799999999998</v>
      </c>
      <c r="E108" s="210">
        <f t="shared" si="57"/>
        <v>623.1232</v>
      </c>
      <c r="F108" s="210">
        <f>'สรุปการคำนวณ ปี 2567'!D61</f>
        <v>300.43439999999998</v>
      </c>
      <c r="G108" s="210">
        <f t="shared" si="68"/>
        <v>530.92639999999994</v>
      </c>
      <c r="H108" s="210">
        <f>'สรุปการคำนวณ ปี 2567'!E61</f>
        <v>356.07039999999995</v>
      </c>
      <c r="I108" s="210">
        <f t="shared" si="58"/>
        <v>431.57639999999998</v>
      </c>
      <c r="J108" s="210">
        <f>'สรุปการคำนวณ ปี 2567'!F61</f>
        <v>364.81319999999999</v>
      </c>
      <c r="K108" s="210">
        <f t="shared" si="59"/>
        <v>387.06759999999997</v>
      </c>
      <c r="L108" s="210">
        <f>'สรุปการคำนวณ ปี 2567'!G61</f>
        <v>418.06479999999999</v>
      </c>
      <c r="M108" s="210">
        <f t="shared" si="60"/>
        <v>461.77879999999999</v>
      </c>
      <c r="N108" s="210">
        <f>'สรุปการคำนวณ ปี 2567'!H61</f>
        <v>413.29599999999999</v>
      </c>
      <c r="O108" s="210">
        <f t="shared" si="61"/>
        <v>112.8616</v>
      </c>
      <c r="P108" s="210">
        <f>'สรุปการคำนวณ ปี 2567'!I61</f>
        <v>902.89279999999997</v>
      </c>
      <c r="Q108" s="210">
        <f t="shared" si="62"/>
        <v>250.36199999999999</v>
      </c>
      <c r="R108" s="210">
        <f>'สรุปการคำนวณ ปี 2567'!J61</f>
        <v>646.17239999999993</v>
      </c>
      <c r="S108" s="210">
        <f t="shared" si="63"/>
        <v>180.4196</v>
      </c>
      <c r="T108" s="210">
        <f>'สรุปการคำนวณ ปี 2567'!K61</f>
        <v>655.70999999999992</v>
      </c>
      <c r="U108" s="210">
        <f t="shared" si="64"/>
        <v>169.29239999999999</v>
      </c>
      <c r="V108" s="210">
        <f>'สรุปการคำนวณ ปี 2567'!L61</f>
        <v>763.00799999999992</v>
      </c>
      <c r="W108" s="210">
        <f t="shared" si="65"/>
        <v>115.246</v>
      </c>
      <c r="X108" s="210">
        <f>'สรุปการคำนวณ ปี 2567'!M61</f>
        <v>890.17599999999993</v>
      </c>
      <c r="Y108" s="210">
        <f t="shared" si="66"/>
        <v>108.0928</v>
      </c>
      <c r="Z108" s="210">
        <f>'สรุปการคำนวณ ปี 2567'!N61</f>
        <v>782.87799999999993</v>
      </c>
      <c r="AA108" s="210">
        <f t="shared" si="67"/>
        <v>329.04719999999998</v>
      </c>
      <c r="AB108" s="219">
        <f t="shared" si="69"/>
        <v>6739.9039999999995</v>
      </c>
      <c r="AC108" s="219">
        <f t="shared" si="70"/>
        <v>3699.7939999999999</v>
      </c>
      <c r="AD108" s="194"/>
      <c r="AE108" s="194"/>
      <c r="AF108" s="178"/>
      <c r="AG108" s="178"/>
      <c r="AH108" s="178"/>
      <c r="AM108" s="189"/>
      <c r="AN108" s="189"/>
      <c r="AO108" s="189"/>
      <c r="AP108" s="189"/>
      <c r="AQ108" s="189"/>
      <c r="AR108" s="189"/>
      <c r="AT108" s="189"/>
      <c r="AU108" s="189"/>
    </row>
    <row r="109" spans="1:47" s="180" customFormat="1" ht="30" customHeight="1">
      <c r="A109" s="286"/>
      <c r="B109" s="287"/>
      <c r="C109" s="196" t="s">
        <v>85</v>
      </c>
      <c r="D109" s="210">
        <f>'สรุปการคำนวณ ปี 2567'!C62</f>
        <v>0</v>
      </c>
      <c r="E109" s="210">
        <f t="shared" si="57"/>
        <v>0</v>
      </c>
      <c r="F109" s="210">
        <f>'สรุปการคำนวณ ปี 2567'!D62</f>
        <v>0</v>
      </c>
      <c r="G109" s="210">
        <f t="shared" si="68"/>
        <v>0</v>
      </c>
      <c r="H109" s="210">
        <f>'สรุปการคำนวณ ปี 2567'!E62</f>
        <v>0</v>
      </c>
      <c r="I109" s="210">
        <f t="shared" si="58"/>
        <v>0</v>
      </c>
      <c r="J109" s="210">
        <f>'สรุปการคำนวณ ปี 2567'!F62</f>
        <v>0</v>
      </c>
      <c r="K109" s="210">
        <f t="shared" si="59"/>
        <v>0</v>
      </c>
      <c r="L109" s="210">
        <f>'สรุปการคำนวณ ปี 2567'!G62</f>
        <v>0</v>
      </c>
      <c r="M109" s="210">
        <f t="shared" si="60"/>
        <v>0</v>
      </c>
      <c r="N109" s="210">
        <f>'สรุปการคำนวณ ปี 2567'!H62</f>
        <v>0</v>
      </c>
      <c r="O109" s="210">
        <f t="shared" si="61"/>
        <v>0</v>
      </c>
      <c r="P109" s="210">
        <f>'สรุปการคำนวณ ปี 2567'!I62</f>
        <v>0</v>
      </c>
      <c r="Q109" s="210">
        <f t="shared" si="62"/>
        <v>0</v>
      </c>
      <c r="R109" s="210">
        <f>'สรุปการคำนวณ ปี 2567'!J62</f>
        <v>0</v>
      </c>
      <c r="S109" s="210">
        <f t="shared" si="63"/>
        <v>0</v>
      </c>
      <c r="T109" s="210">
        <f>'สรุปการคำนวณ ปี 2567'!K62</f>
        <v>0</v>
      </c>
      <c r="U109" s="210">
        <f t="shared" si="64"/>
        <v>0</v>
      </c>
      <c r="V109" s="210">
        <f>'สรุปการคำนวณ ปี 2567'!L62</f>
        <v>0</v>
      </c>
      <c r="W109" s="210">
        <f t="shared" si="65"/>
        <v>0</v>
      </c>
      <c r="X109" s="210">
        <f>'สรุปการคำนวณ ปี 2567'!M62</f>
        <v>0</v>
      </c>
      <c r="Y109" s="210">
        <f t="shared" si="66"/>
        <v>0</v>
      </c>
      <c r="Z109" s="210">
        <f>'สรุปการคำนวณ ปี 2567'!N62</f>
        <v>0</v>
      </c>
      <c r="AA109" s="210">
        <f t="shared" si="67"/>
        <v>0</v>
      </c>
      <c r="AB109" s="219">
        <f t="shared" si="69"/>
        <v>0</v>
      </c>
      <c r="AC109" s="219">
        <f t="shared" si="70"/>
        <v>0</v>
      </c>
      <c r="AD109" s="194"/>
      <c r="AE109" s="194"/>
      <c r="AF109" s="178"/>
      <c r="AG109" s="178"/>
      <c r="AH109" s="178"/>
      <c r="AM109" s="189"/>
      <c r="AN109" s="189"/>
      <c r="AO109" s="189"/>
      <c r="AP109" s="189"/>
      <c r="AQ109" s="189"/>
      <c r="AR109" s="189"/>
      <c r="AT109" s="189"/>
      <c r="AU109" s="189"/>
    </row>
    <row r="110" spans="1:47" s="180" customFormat="1" ht="30" customHeight="1">
      <c r="A110" s="286"/>
      <c r="B110" s="287"/>
      <c r="C110" s="200" t="s">
        <v>29</v>
      </c>
      <c r="D110" s="210">
        <f>'สรุปการคำนวณ ปี 2567'!C63</f>
        <v>0</v>
      </c>
      <c r="E110" s="210">
        <f t="shared" si="57"/>
        <v>304.61599999999999</v>
      </c>
      <c r="F110" s="210">
        <f>'สรุปการคำนวณ ปี 2567'!D63</f>
        <v>0</v>
      </c>
      <c r="G110" s="210">
        <f t="shared" si="68"/>
        <v>385.11999999999995</v>
      </c>
      <c r="H110" s="210">
        <f>'สรุปการคำนวณ ปี 2567'!E63</f>
        <v>0</v>
      </c>
      <c r="I110" s="210">
        <f t="shared" si="58"/>
        <v>279.56</v>
      </c>
      <c r="J110" s="210">
        <f>'สรุปการคำนวณ ปี 2567'!F63</f>
        <v>0</v>
      </c>
      <c r="K110" s="210">
        <f t="shared" si="59"/>
        <v>151.03199999999998</v>
      </c>
      <c r="L110" s="210">
        <f>'สรุปการคำนวณ ปี 2567'!G63</f>
        <v>142.91200000000001</v>
      </c>
      <c r="M110" s="210">
        <f t="shared" si="60"/>
        <v>152.19199999999998</v>
      </c>
      <c r="N110" s="210">
        <f>'สรุปการคำนวณ ปี 2567'!H63</f>
        <v>255.89599999999999</v>
      </c>
      <c r="O110" s="210">
        <f t="shared" si="61"/>
        <v>296.26400000000001</v>
      </c>
      <c r="P110" s="210">
        <f>'สรุปการคำนวณ ปี 2567'!I63</f>
        <v>529.65599999999995</v>
      </c>
      <c r="Q110" s="210">
        <f t="shared" si="62"/>
        <v>376.536</v>
      </c>
      <c r="R110" s="210">
        <f>'สรุปการคำนวณ ปี 2567'!J63</f>
        <v>529.88799999999992</v>
      </c>
      <c r="S110" s="210">
        <f t="shared" si="63"/>
        <v>378.15999999999997</v>
      </c>
      <c r="T110" s="210">
        <f>'สรุปการคำนวณ ปี 2567'!K63</f>
        <v>433.26</v>
      </c>
      <c r="U110" s="210">
        <f t="shared" si="64"/>
        <v>428.73599999999999</v>
      </c>
      <c r="V110" s="210">
        <f>'สรุปการคำนวณ ปี 2567'!L63</f>
        <v>373.98399999999992</v>
      </c>
      <c r="W110" s="210">
        <f t="shared" si="65"/>
        <v>291.62399999999997</v>
      </c>
      <c r="X110" s="210">
        <f>'สรุปการคำนวณ ปี 2567'!M63</f>
        <v>294.64</v>
      </c>
      <c r="Y110" s="210">
        <f t="shared" si="66"/>
        <v>325.03199999999998</v>
      </c>
      <c r="Z110" s="210">
        <f>'สรุปการคำนวณ ปี 2567'!N63</f>
        <v>349.85599999999999</v>
      </c>
      <c r="AA110" s="210">
        <f t="shared" si="67"/>
        <v>455.88</v>
      </c>
      <c r="AB110" s="219">
        <f t="shared" si="69"/>
        <v>2910.0919999999996</v>
      </c>
      <c r="AC110" s="219">
        <f t="shared" si="70"/>
        <v>3824.7519999999995</v>
      </c>
      <c r="AD110" s="194"/>
      <c r="AE110" s="194"/>
      <c r="AF110" s="178"/>
      <c r="AG110" s="178"/>
      <c r="AH110" s="178"/>
      <c r="AM110" s="189"/>
      <c r="AN110" s="189"/>
      <c r="AO110" s="189"/>
      <c r="AP110" s="189"/>
      <c r="AQ110" s="189"/>
      <c r="AR110" s="189"/>
      <c r="AT110" s="189"/>
      <c r="AU110" s="189"/>
    </row>
    <row r="111" spans="1:47" s="180" customFormat="1" ht="30" customHeight="1">
      <c r="A111" s="288"/>
      <c r="B111" s="289"/>
      <c r="C111" s="201" t="s">
        <v>112</v>
      </c>
      <c r="D111" s="210">
        <f>'สรุปการคำนวณ ปี 2567'!C64</f>
        <v>0</v>
      </c>
      <c r="E111" s="210">
        <f t="shared" si="57"/>
        <v>0</v>
      </c>
      <c r="F111" s="210">
        <f>'สรุปการคำนวณ ปี 2567'!D64</f>
        <v>0</v>
      </c>
      <c r="G111" s="210">
        <f t="shared" si="68"/>
        <v>0</v>
      </c>
      <c r="H111" s="210">
        <f>'สรุปการคำนวณ ปี 2567'!E64</f>
        <v>0</v>
      </c>
      <c r="I111" s="210">
        <f t="shared" si="58"/>
        <v>0</v>
      </c>
      <c r="J111" s="210">
        <f>'สรุปการคำนวณ ปี 2567'!F64</f>
        <v>0</v>
      </c>
      <c r="K111" s="213">
        <f t="shared" si="59"/>
        <v>0</v>
      </c>
      <c r="L111" s="210">
        <f>'สรุปการคำนวณ ปี 2567'!G64</f>
        <v>0</v>
      </c>
      <c r="M111" s="210">
        <f t="shared" si="60"/>
        <v>0</v>
      </c>
      <c r="N111" s="210">
        <f>'สรุปการคำนวณ ปี 2567'!H64</f>
        <v>0</v>
      </c>
      <c r="O111" s="210">
        <f t="shared" si="61"/>
        <v>0</v>
      </c>
      <c r="P111" s="210">
        <f>'สรุปการคำนวณ ปี 2567'!I64</f>
        <v>0</v>
      </c>
      <c r="Q111" s="210">
        <f t="shared" si="62"/>
        <v>0</v>
      </c>
      <c r="R111" s="210">
        <f>'สรุปการคำนวณ ปี 2567'!J64</f>
        <v>0</v>
      </c>
      <c r="S111" s="210">
        <f t="shared" si="63"/>
        <v>0</v>
      </c>
      <c r="T111" s="210">
        <f>'สรุปการคำนวณ ปี 2567'!K64</f>
        <v>0</v>
      </c>
      <c r="U111" s="210">
        <f t="shared" si="64"/>
        <v>0</v>
      </c>
      <c r="V111" s="210">
        <f>'สรุปการคำนวณ ปี 2567'!L64</f>
        <v>0</v>
      </c>
      <c r="W111" s="213">
        <f t="shared" si="65"/>
        <v>0</v>
      </c>
      <c r="X111" s="210">
        <f>'สรุปการคำนวณ ปี 2567'!M64</f>
        <v>0</v>
      </c>
      <c r="Y111" s="210">
        <f t="shared" si="66"/>
        <v>0</v>
      </c>
      <c r="Z111" s="210">
        <f>'สรุปการคำนวณ ปี 2567'!N64</f>
        <v>0</v>
      </c>
      <c r="AA111" s="210">
        <f t="shared" si="67"/>
        <v>0</v>
      </c>
      <c r="AB111" s="217">
        <f t="shared" si="69"/>
        <v>0</v>
      </c>
      <c r="AC111" s="217">
        <f t="shared" si="70"/>
        <v>0</v>
      </c>
      <c r="AD111" s="194"/>
      <c r="AE111" s="194"/>
      <c r="AF111" s="178"/>
      <c r="AG111" s="178"/>
      <c r="AH111" s="178"/>
      <c r="AM111" s="189"/>
      <c r="AN111" s="189"/>
      <c r="AO111" s="189"/>
      <c r="AP111" s="189"/>
      <c r="AQ111" s="189"/>
      <c r="AR111" s="189"/>
      <c r="AT111" s="189"/>
      <c r="AU111" s="189"/>
    </row>
    <row r="112" spans="1:47" s="180" customFormat="1" ht="30" customHeight="1">
      <c r="A112" s="195"/>
      <c r="B112" s="195"/>
      <c r="C112" s="195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>
        <f>O68</f>
        <v>2647.3882600000002</v>
      </c>
      <c r="AB112" s="178"/>
      <c r="AC112" s="178"/>
      <c r="AD112" s="178"/>
      <c r="AE112" s="178"/>
      <c r="AF112" s="178"/>
      <c r="AG112" s="178"/>
      <c r="AH112" s="178"/>
      <c r="AM112" s="189"/>
      <c r="AN112" s="189"/>
      <c r="AO112" s="189"/>
      <c r="AP112" s="189"/>
      <c r="AQ112" s="189"/>
      <c r="AR112" s="189"/>
      <c r="AT112" s="189"/>
      <c r="AU112" s="189"/>
    </row>
    <row r="113" spans="1:47" s="180" customFormat="1" ht="30" customHeight="1">
      <c r="A113" s="283"/>
      <c r="B113" s="283"/>
      <c r="C113" s="283"/>
      <c r="D113" s="202"/>
      <c r="E113" s="20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>
        <f>O69</f>
        <v>2942.50144</v>
      </c>
      <c r="AB113" s="178"/>
      <c r="AC113" s="178"/>
      <c r="AD113" s="178"/>
      <c r="AE113" s="178"/>
      <c r="AF113" s="178"/>
      <c r="AG113" s="178"/>
      <c r="AH113" s="178"/>
      <c r="AM113" s="189"/>
      <c r="AN113" s="189"/>
      <c r="AO113" s="189"/>
      <c r="AP113" s="189"/>
      <c r="AQ113" s="189"/>
      <c r="AR113" s="189"/>
      <c r="AT113" s="189"/>
      <c r="AU113" s="189"/>
    </row>
    <row r="114" spans="1:47" s="180" customFormat="1" ht="30" customHeight="1">
      <c r="A114" s="280"/>
      <c r="B114" s="280"/>
      <c r="C114" s="280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>
        <f>O70</f>
        <v>-295.11317999999983</v>
      </c>
      <c r="AB114" s="178"/>
      <c r="AC114" s="178"/>
      <c r="AD114" s="178"/>
      <c r="AE114" s="178"/>
      <c r="AF114" s="178"/>
      <c r="AG114" s="178"/>
      <c r="AH114" s="178"/>
      <c r="AM114" s="189"/>
      <c r="AN114" s="189"/>
      <c r="AO114" s="189"/>
      <c r="AP114" s="189"/>
      <c r="AQ114" s="189"/>
      <c r="AR114" s="189"/>
      <c r="AT114" s="189"/>
      <c r="AU114" s="189"/>
    </row>
    <row r="115" spans="1:47" s="180" customFormat="1" ht="30" customHeight="1">
      <c r="A115" s="280"/>
      <c r="B115" s="280"/>
      <c r="C115" s="280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78"/>
      <c r="AC115" s="178"/>
      <c r="AD115" s="178"/>
      <c r="AE115" s="178"/>
      <c r="AF115" s="178"/>
      <c r="AG115" s="178"/>
      <c r="AH115" s="178"/>
      <c r="AM115" s="189"/>
      <c r="AN115" s="189"/>
      <c r="AO115" s="189"/>
      <c r="AP115" s="189"/>
      <c r="AQ115" s="189"/>
      <c r="AR115" s="189"/>
      <c r="AT115" s="189"/>
      <c r="AU115" s="189"/>
    </row>
    <row r="116" spans="1:47" s="180" customFormat="1" ht="30" customHeight="1">
      <c r="A116" s="280"/>
      <c r="B116" s="280"/>
      <c r="C116" s="280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78"/>
      <c r="AC116" s="178"/>
      <c r="AD116" s="178"/>
      <c r="AE116" s="178"/>
      <c r="AF116" s="178"/>
      <c r="AG116" s="178"/>
      <c r="AH116" s="178"/>
      <c r="AM116" s="189"/>
      <c r="AN116" s="189"/>
      <c r="AO116" s="189"/>
      <c r="AP116" s="189"/>
      <c r="AQ116" s="189"/>
      <c r="AR116" s="189"/>
      <c r="AT116" s="189"/>
      <c r="AU116" s="189"/>
    </row>
    <row r="117" spans="1:47" s="180" customFormat="1" ht="30" customHeight="1">
      <c r="A117" s="280"/>
      <c r="B117" s="280"/>
      <c r="C117" s="280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78"/>
      <c r="AC117" s="178"/>
      <c r="AD117" s="178"/>
      <c r="AE117" s="178"/>
      <c r="AF117" s="178"/>
      <c r="AG117" s="178"/>
      <c r="AH117" s="178"/>
      <c r="AM117" s="189"/>
      <c r="AN117" s="189"/>
      <c r="AO117" s="189"/>
      <c r="AP117" s="189"/>
      <c r="AQ117" s="189"/>
      <c r="AR117" s="189"/>
      <c r="AT117" s="189"/>
      <c r="AU117" s="189"/>
    </row>
    <row r="118" spans="1:47" s="180" customFormat="1" ht="30" customHeight="1">
      <c r="A118" s="280"/>
      <c r="B118" s="280"/>
      <c r="C118" s="280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78"/>
      <c r="AC118" s="178"/>
      <c r="AD118" s="178"/>
      <c r="AE118" s="178"/>
      <c r="AF118" s="178"/>
      <c r="AG118" s="178"/>
      <c r="AH118" s="178"/>
      <c r="AM118" s="189"/>
      <c r="AN118" s="189"/>
      <c r="AO118" s="189"/>
      <c r="AP118" s="189"/>
      <c r="AQ118" s="189"/>
      <c r="AR118" s="189"/>
      <c r="AT118" s="189"/>
      <c r="AU118" s="189"/>
    </row>
    <row r="119" spans="1:47" s="180" customFormat="1" ht="30" customHeight="1">
      <c r="A119" s="280"/>
      <c r="B119" s="280"/>
      <c r="C119" s="280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78"/>
      <c r="AC119" s="178"/>
      <c r="AD119" s="178"/>
      <c r="AE119" s="178"/>
      <c r="AF119" s="178"/>
      <c r="AG119" s="178"/>
      <c r="AH119" s="178"/>
      <c r="AM119" s="189"/>
      <c r="AN119" s="189"/>
      <c r="AO119" s="189"/>
      <c r="AP119" s="189"/>
      <c r="AQ119" s="189"/>
      <c r="AR119" s="189"/>
      <c r="AT119" s="189"/>
      <c r="AU119" s="189"/>
    </row>
    <row r="120" spans="1:47" s="180" customFormat="1" ht="30" customHeight="1">
      <c r="A120" s="280"/>
      <c r="B120" s="280"/>
      <c r="C120" s="280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78"/>
      <c r="AC120" s="178"/>
      <c r="AD120" s="178"/>
      <c r="AE120" s="178"/>
      <c r="AF120" s="178"/>
      <c r="AG120" s="178"/>
      <c r="AH120" s="178"/>
      <c r="AM120" s="189"/>
      <c r="AN120" s="189"/>
      <c r="AO120" s="189"/>
      <c r="AP120" s="189"/>
      <c r="AQ120" s="189"/>
      <c r="AR120" s="189"/>
      <c r="AT120" s="189"/>
      <c r="AU120" s="189"/>
    </row>
    <row r="121" spans="1:47" s="180" customFormat="1" ht="30" customHeight="1">
      <c r="A121" s="280"/>
      <c r="B121" s="280"/>
      <c r="C121" s="280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78"/>
      <c r="AC121" s="178"/>
      <c r="AD121" s="178"/>
      <c r="AE121" s="178"/>
      <c r="AF121" s="178"/>
      <c r="AG121" s="178"/>
      <c r="AH121" s="178"/>
      <c r="AM121" s="189"/>
      <c r="AN121" s="189"/>
      <c r="AO121" s="189"/>
      <c r="AP121" s="189"/>
      <c r="AQ121" s="189"/>
      <c r="AR121" s="189"/>
      <c r="AT121" s="189"/>
      <c r="AU121" s="189"/>
    </row>
    <row r="122" spans="1:47" s="180" customFormat="1" ht="30" customHeight="1">
      <c r="A122" s="280"/>
      <c r="B122" s="280"/>
      <c r="C122" s="280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78"/>
      <c r="AC122" s="178"/>
      <c r="AD122" s="178"/>
      <c r="AE122" s="178"/>
      <c r="AF122" s="178"/>
      <c r="AG122" s="178"/>
      <c r="AH122" s="178"/>
      <c r="AM122" s="189"/>
      <c r="AN122" s="189"/>
      <c r="AO122" s="189"/>
      <c r="AP122" s="189"/>
      <c r="AQ122" s="189"/>
      <c r="AR122" s="189"/>
      <c r="AT122" s="189"/>
      <c r="AU122" s="189"/>
    </row>
    <row r="123" spans="1:47" s="180" customFormat="1" ht="30" customHeight="1">
      <c r="A123" s="280"/>
      <c r="B123" s="280"/>
      <c r="C123" s="280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78"/>
      <c r="AC123" s="178"/>
      <c r="AD123" s="178"/>
      <c r="AE123" s="178"/>
      <c r="AF123" s="178"/>
      <c r="AG123" s="178"/>
      <c r="AH123" s="178"/>
      <c r="AM123" s="189"/>
      <c r="AN123" s="189"/>
      <c r="AO123" s="189"/>
      <c r="AP123" s="189"/>
      <c r="AQ123" s="189"/>
      <c r="AR123" s="189"/>
      <c r="AT123" s="189"/>
      <c r="AU123" s="189"/>
    </row>
    <row r="124" spans="1:47" s="180" customFormat="1" ht="30" customHeight="1">
      <c r="A124" s="280"/>
      <c r="B124" s="280"/>
      <c r="C124" s="280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  <c r="AA124" s="192"/>
      <c r="AB124" s="178"/>
      <c r="AC124" s="178"/>
      <c r="AD124" s="178"/>
      <c r="AE124" s="178"/>
      <c r="AF124" s="178"/>
      <c r="AG124" s="178"/>
      <c r="AH124" s="178"/>
      <c r="AM124" s="189"/>
      <c r="AN124" s="189"/>
      <c r="AO124" s="189"/>
      <c r="AP124" s="189"/>
      <c r="AQ124" s="189"/>
      <c r="AR124" s="189"/>
      <c r="AT124" s="189"/>
      <c r="AU124" s="189"/>
    </row>
    <row r="125" spans="1:47" s="180" customFormat="1" ht="30" customHeight="1">
      <c r="A125" s="280"/>
      <c r="B125" s="280"/>
      <c r="C125" s="280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78"/>
      <c r="AC125" s="178"/>
      <c r="AD125" s="178"/>
      <c r="AE125" s="178"/>
      <c r="AF125" s="178"/>
      <c r="AG125" s="178"/>
      <c r="AH125" s="178"/>
      <c r="AM125" s="189"/>
      <c r="AN125" s="189"/>
      <c r="AO125" s="189"/>
      <c r="AP125" s="189"/>
      <c r="AQ125" s="189"/>
      <c r="AR125" s="189"/>
      <c r="AT125" s="189"/>
      <c r="AU125" s="189"/>
    </row>
    <row r="126" spans="1:47" s="180" customFormat="1" ht="30" customHeight="1">
      <c r="A126" s="280"/>
      <c r="B126" s="280"/>
      <c r="C126" s="280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78"/>
      <c r="AC126" s="178"/>
      <c r="AD126" s="178"/>
      <c r="AE126" s="178"/>
      <c r="AF126" s="178"/>
      <c r="AG126" s="178"/>
      <c r="AH126" s="178"/>
      <c r="AM126" s="189"/>
      <c r="AN126" s="189"/>
      <c r="AO126" s="189"/>
      <c r="AP126" s="189"/>
      <c r="AQ126" s="189"/>
      <c r="AR126" s="189"/>
      <c r="AT126" s="189"/>
      <c r="AU126" s="189"/>
    </row>
    <row r="127" spans="1:47" s="180" customFormat="1" ht="30" customHeight="1">
      <c r="A127" s="280"/>
      <c r="B127" s="280"/>
      <c r="C127" s="280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  <c r="AA127" s="192"/>
      <c r="AB127" s="178"/>
      <c r="AC127" s="178"/>
      <c r="AD127" s="178"/>
      <c r="AE127" s="178"/>
      <c r="AF127" s="178"/>
      <c r="AG127" s="178"/>
      <c r="AH127" s="178"/>
      <c r="AM127" s="189"/>
      <c r="AN127" s="189"/>
      <c r="AO127" s="189"/>
      <c r="AP127" s="189"/>
      <c r="AQ127" s="189"/>
      <c r="AR127" s="189"/>
      <c r="AT127" s="189"/>
      <c r="AU127" s="189"/>
    </row>
    <row r="128" spans="1:47" s="180" customFormat="1" ht="30" customHeight="1">
      <c r="A128" s="290"/>
      <c r="B128" s="290"/>
      <c r="C128" s="290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78"/>
      <c r="AC128" s="178"/>
      <c r="AD128" s="178"/>
      <c r="AE128" s="178"/>
      <c r="AF128" s="178"/>
      <c r="AG128" s="178"/>
      <c r="AH128" s="178"/>
      <c r="AM128" s="189"/>
      <c r="AN128" s="189"/>
      <c r="AO128" s="189"/>
      <c r="AP128" s="189"/>
      <c r="AQ128" s="189"/>
      <c r="AR128" s="189"/>
      <c r="AT128" s="189"/>
      <c r="AU128" s="189"/>
    </row>
    <row r="129" spans="1:47" s="180" customFormat="1" ht="30" customHeight="1">
      <c r="A129" s="291"/>
      <c r="B129" s="291"/>
      <c r="C129" s="291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78"/>
      <c r="AC129" s="178"/>
      <c r="AD129" s="178"/>
      <c r="AE129" s="178"/>
      <c r="AF129" s="178"/>
      <c r="AG129" s="178"/>
      <c r="AH129" s="178"/>
      <c r="AM129" s="189"/>
      <c r="AN129" s="189"/>
      <c r="AO129" s="189"/>
      <c r="AP129" s="189"/>
      <c r="AQ129" s="189"/>
      <c r="AR129" s="189"/>
      <c r="AT129" s="189"/>
      <c r="AU129" s="189"/>
    </row>
    <row r="130" spans="1:47" s="180" customFormat="1" ht="30" customHeight="1">
      <c r="A130" s="295"/>
      <c r="B130" s="295"/>
      <c r="C130" s="295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78"/>
      <c r="AC130" s="178"/>
      <c r="AD130" s="178"/>
      <c r="AE130" s="178"/>
      <c r="AF130" s="178"/>
      <c r="AG130" s="178"/>
      <c r="AH130" s="178"/>
      <c r="AM130" s="189"/>
      <c r="AN130" s="189"/>
      <c r="AO130" s="189"/>
      <c r="AP130" s="189"/>
      <c r="AQ130" s="189"/>
      <c r="AR130" s="189"/>
      <c r="AT130" s="189"/>
      <c r="AU130" s="189"/>
    </row>
    <row r="131" spans="1:47" s="180" customFormat="1" ht="30" customHeight="1">
      <c r="A131" s="195"/>
      <c r="B131" s="195"/>
      <c r="C131" s="195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78"/>
      <c r="AC131" s="178"/>
      <c r="AD131" s="178"/>
      <c r="AE131" s="178"/>
      <c r="AF131" s="178"/>
      <c r="AG131" s="178"/>
      <c r="AH131" s="178"/>
      <c r="AM131" s="189"/>
      <c r="AN131" s="189"/>
      <c r="AO131" s="189"/>
      <c r="AP131" s="189"/>
      <c r="AQ131" s="189"/>
      <c r="AR131" s="189"/>
      <c r="AT131" s="189"/>
      <c r="AU131" s="189"/>
    </row>
    <row r="132" spans="1:47" s="180" customFormat="1" ht="30" customHeight="1">
      <c r="A132" s="195"/>
      <c r="B132" s="195"/>
      <c r="C132" s="195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78"/>
      <c r="AC132" s="178"/>
      <c r="AD132" s="178"/>
      <c r="AE132" s="178"/>
      <c r="AF132" s="178"/>
      <c r="AG132" s="178"/>
      <c r="AH132" s="178"/>
      <c r="AM132" s="189"/>
      <c r="AN132" s="189"/>
      <c r="AO132" s="189"/>
      <c r="AP132" s="189"/>
      <c r="AQ132" s="189"/>
      <c r="AR132" s="189"/>
      <c r="AT132" s="189"/>
      <c r="AU132" s="189"/>
    </row>
    <row r="133" spans="1:47" s="180" customFormat="1" ht="30" customHeight="1">
      <c r="A133" s="195"/>
      <c r="B133" s="195"/>
      <c r="C133" s="195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78"/>
      <c r="AC133" s="178"/>
      <c r="AD133" s="178"/>
      <c r="AE133" s="178"/>
      <c r="AF133" s="178"/>
      <c r="AG133" s="178"/>
      <c r="AH133" s="178"/>
      <c r="AM133" s="189"/>
      <c r="AN133" s="189"/>
      <c r="AO133" s="189"/>
      <c r="AP133" s="189"/>
      <c r="AQ133" s="189"/>
      <c r="AR133" s="189"/>
      <c r="AT133" s="189"/>
      <c r="AU133" s="189"/>
    </row>
    <row r="134" spans="1:47" s="180" customFormat="1" ht="30" customHeight="1">
      <c r="B134" s="204"/>
      <c r="C134" s="204"/>
      <c r="D134" s="205"/>
      <c r="E134" s="205"/>
      <c r="F134" s="205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78"/>
      <c r="AC134" s="178"/>
      <c r="AD134" s="178"/>
      <c r="AE134" s="178"/>
      <c r="AF134" s="178"/>
      <c r="AG134" s="178"/>
      <c r="AH134" s="178"/>
      <c r="AM134" s="189"/>
      <c r="AN134" s="189"/>
      <c r="AO134" s="189"/>
      <c r="AP134" s="189"/>
      <c r="AQ134" s="189"/>
      <c r="AR134" s="189"/>
      <c r="AT134" s="189"/>
      <c r="AU134" s="189"/>
    </row>
    <row r="135" spans="1:47" s="180" customFormat="1" ht="30" customHeight="1">
      <c r="A135" s="195"/>
      <c r="B135" s="195"/>
      <c r="C135" s="195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78"/>
      <c r="AC135" s="178"/>
      <c r="AD135" s="178"/>
      <c r="AE135" s="178"/>
      <c r="AF135" s="178"/>
      <c r="AG135" s="178"/>
      <c r="AH135" s="178"/>
      <c r="AM135" s="189"/>
      <c r="AN135" s="189"/>
      <c r="AO135" s="189"/>
      <c r="AP135" s="189"/>
      <c r="AQ135" s="189"/>
      <c r="AR135" s="189"/>
      <c r="AT135" s="189"/>
      <c r="AU135" s="189"/>
    </row>
    <row r="136" spans="1:47" s="180" customFormat="1" ht="30" customHeight="1">
      <c r="A136" s="195"/>
      <c r="B136" s="195"/>
      <c r="C136" s="195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  <c r="AA136" s="192"/>
      <c r="AB136" s="178"/>
      <c r="AC136" s="178"/>
      <c r="AD136" s="178"/>
      <c r="AE136" s="178"/>
      <c r="AF136" s="178"/>
      <c r="AG136" s="178"/>
      <c r="AH136" s="178"/>
      <c r="AM136" s="189"/>
      <c r="AN136" s="189"/>
      <c r="AO136" s="189"/>
      <c r="AP136" s="189"/>
      <c r="AQ136" s="189"/>
      <c r="AR136" s="189"/>
      <c r="AT136" s="189"/>
      <c r="AU136" s="189"/>
    </row>
    <row r="137" spans="1:47" s="180" customFormat="1" ht="30" customHeight="1">
      <c r="A137" s="195"/>
      <c r="B137" s="195"/>
      <c r="C137" s="195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  <c r="AA137" s="192"/>
      <c r="AB137" s="178"/>
      <c r="AC137" s="178"/>
      <c r="AD137" s="178"/>
      <c r="AE137" s="178"/>
      <c r="AF137" s="178"/>
      <c r="AG137" s="178"/>
      <c r="AH137" s="178"/>
      <c r="AM137" s="189"/>
      <c r="AN137" s="189"/>
      <c r="AO137" s="189"/>
      <c r="AP137" s="189"/>
      <c r="AQ137" s="189"/>
      <c r="AR137" s="189"/>
      <c r="AT137" s="189"/>
      <c r="AU137" s="189"/>
    </row>
    <row r="138" spans="1:47" s="180" customFormat="1" ht="30" customHeight="1">
      <c r="A138" s="206" t="s">
        <v>273</v>
      </c>
      <c r="B138" s="195"/>
      <c r="C138" s="195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78"/>
      <c r="AC138" s="178"/>
      <c r="AD138" s="178"/>
      <c r="AE138" s="178"/>
      <c r="AF138" s="178"/>
      <c r="AG138" s="178"/>
      <c r="AH138" s="178"/>
      <c r="AM138" s="189"/>
      <c r="AN138" s="189"/>
      <c r="AO138" s="189"/>
      <c r="AP138" s="189"/>
      <c r="AQ138" s="189"/>
      <c r="AR138" s="189"/>
      <c r="AT138" s="189"/>
      <c r="AU138" s="189"/>
    </row>
    <row r="139" spans="1:47" s="171" customFormat="1" ht="30" customHeight="1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T139" s="172"/>
      <c r="AU139" s="172"/>
    </row>
    <row r="140" spans="1:47" ht="30" customHeight="1">
      <c r="A140" s="292" t="s">
        <v>287</v>
      </c>
      <c r="B140" s="292"/>
      <c r="C140" s="292"/>
      <c r="D140" s="292"/>
      <c r="E140" s="292"/>
      <c r="F140" s="292"/>
      <c r="G140" s="292"/>
      <c r="H140" s="292"/>
      <c r="I140" s="292"/>
      <c r="J140" s="292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  <c r="U140" s="292"/>
      <c r="V140" s="292"/>
      <c r="W140" s="292"/>
      <c r="X140" s="292"/>
      <c r="Y140" s="292"/>
      <c r="Z140" s="292"/>
      <c r="AA140" s="292"/>
      <c r="AB140" s="292"/>
      <c r="AC140" s="292"/>
      <c r="AD140" s="292"/>
      <c r="AE140" s="292"/>
    </row>
    <row r="141" spans="1:47" ht="30" customHeight="1">
      <c r="A141" s="292"/>
      <c r="B141" s="292"/>
      <c r="C141" s="292"/>
      <c r="D141" s="292"/>
      <c r="E141" s="292"/>
      <c r="F141" s="292"/>
      <c r="G141" s="292"/>
      <c r="H141" s="292"/>
      <c r="I141" s="292"/>
      <c r="J141" s="292"/>
      <c r="K141" s="292"/>
      <c r="L141" s="292"/>
      <c r="M141" s="292"/>
      <c r="N141" s="292"/>
      <c r="O141" s="292"/>
      <c r="P141" s="292"/>
      <c r="Q141" s="292"/>
      <c r="R141" s="292"/>
      <c r="S141" s="292"/>
      <c r="T141" s="292"/>
      <c r="U141" s="292"/>
      <c r="V141" s="292"/>
      <c r="W141" s="292"/>
      <c r="X141" s="292"/>
      <c r="Y141" s="292"/>
      <c r="Z141" s="292"/>
      <c r="AA141" s="292"/>
      <c r="AB141" s="292"/>
      <c r="AC141" s="292"/>
      <c r="AD141" s="292"/>
      <c r="AE141" s="292"/>
    </row>
    <row r="142" spans="1:47" ht="49.9" customHeight="1">
      <c r="A142" s="174" t="s">
        <v>255</v>
      </c>
      <c r="B142" s="174"/>
      <c r="C142" s="190" t="s">
        <v>269</v>
      </c>
      <c r="D142" s="234" t="s">
        <v>291</v>
      </c>
      <c r="E142" s="191" t="s">
        <v>270</v>
      </c>
      <c r="F142" s="176"/>
      <c r="G142" s="176"/>
      <c r="H142" s="176"/>
      <c r="I142" s="176"/>
      <c r="J142" s="176"/>
      <c r="K142" s="176"/>
      <c r="L142" s="176"/>
      <c r="M142" s="177"/>
      <c r="N142" s="186"/>
      <c r="O142" s="175" t="s">
        <v>256</v>
      </c>
      <c r="P142" s="177"/>
      <c r="Q142" s="177"/>
      <c r="R142" s="177"/>
      <c r="S142" s="237" t="s">
        <v>290</v>
      </c>
      <c r="T142" s="191" t="s">
        <v>269</v>
      </c>
      <c r="U142" s="191"/>
      <c r="V142" s="176"/>
      <c r="W142" s="176"/>
      <c r="X142" s="191" t="s">
        <v>270</v>
      </c>
      <c r="Y142" s="177"/>
      <c r="Z142" s="177"/>
      <c r="AA142" s="177"/>
      <c r="AB142" s="177"/>
      <c r="AC142" s="177"/>
      <c r="AD142" s="177"/>
      <c r="AE142" s="177"/>
    </row>
    <row r="143" spans="1:47" ht="49.9" customHeight="1">
      <c r="A143" s="179" t="s">
        <v>249</v>
      </c>
      <c r="B143" s="179"/>
      <c r="C143" s="294" t="s">
        <v>292</v>
      </c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186"/>
      <c r="O143" s="179" t="s">
        <v>249</v>
      </c>
      <c r="P143" s="178"/>
      <c r="Q143" s="178"/>
      <c r="R143" s="278" t="s">
        <v>309</v>
      </c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</row>
    <row r="144" spans="1:47" ht="49.9" customHeight="1">
      <c r="A144" s="275" t="s">
        <v>248</v>
      </c>
      <c r="B144" s="275"/>
      <c r="C144" s="293" t="s">
        <v>293</v>
      </c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186"/>
      <c r="O144" s="275" t="s">
        <v>248</v>
      </c>
      <c r="P144" s="275"/>
      <c r="Q144" s="275"/>
      <c r="R144" s="278" t="s">
        <v>308</v>
      </c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</row>
    <row r="145" spans="1:31" ht="49.9" customHeight="1">
      <c r="A145" s="179" t="s">
        <v>247</v>
      </c>
      <c r="B145" s="181"/>
      <c r="C145" s="238" t="s">
        <v>294</v>
      </c>
      <c r="D145" s="239"/>
      <c r="E145" s="239"/>
      <c r="F145" s="239"/>
      <c r="G145" s="239"/>
      <c r="H145" s="239"/>
      <c r="I145" s="239"/>
      <c r="J145" s="239"/>
      <c r="K145" s="239"/>
      <c r="L145" s="239"/>
      <c r="M145" s="240"/>
      <c r="N145" s="186"/>
      <c r="O145" s="181" t="s">
        <v>247</v>
      </c>
      <c r="P145" s="178"/>
      <c r="Q145" s="178"/>
      <c r="R145" s="235" t="s">
        <v>296</v>
      </c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</row>
    <row r="146" spans="1:31" ht="49.9" customHeight="1">
      <c r="A146" s="174" t="s">
        <v>257</v>
      </c>
      <c r="B146" s="175"/>
      <c r="C146" s="236" t="s">
        <v>295</v>
      </c>
      <c r="D146" s="176"/>
      <c r="E146" s="191" t="s">
        <v>270</v>
      </c>
      <c r="F146" s="176"/>
      <c r="G146" s="176"/>
      <c r="H146" s="176"/>
      <c r="I146" s="176"/>
      <c r="J146" s="176"/>
      <c r="K146" s="176"/>
      <c r="L146" s="176"/>
      <c r="M146" s="177"/>
      <c r="N146" s="186"/>
      <c r="O146" s="175" t="s">
        <v>258</v>
      </c>
      <c r="P146" s="177"/>
      <c r="Q146" s="177"/>
      <c r="R146" s="177"/>
      <c r="S146" s="237" t="s">
        <v>290</v>
      </c>
      <c r="T146" s="191" t="s">
        <v>269</v>
      </c>
      <c r="U146" s="191"/>
      <c r="V146" s="176"/>
      <c r="W146" s="176"/>
      <c r="X146" s="191" t="s">
        <v>270</v>
      </c>
      <c r="Y146" s="177"/>
      <c r="Z146" s="177"/>
      <c r="AA146" s="177"/>
      <c r="AB146" s="177"/>
      <c r="AC146" s="177"/>
      <c r="AD146" s="177"/>
      <c r="AE146" s="177"/>
    </row>
    <row r="147" spans="1:31" ht="49.9" customHeight="1">
      <c r="A147" s="179" t="s">
        <v>249</v>
      </c>
      <c r="B147" s="179"/>
      <c r="C147" s="278" t="s">
        <v>307</v>
      </c>
      <c r="D147" s="278"/>
      <c r="E147" s="278"/>
      <c r="F147" s="278"/>
      <c r="G147" s="278"/>
      <c r="H147" s="278"/>
      <c r="I147" s="278"/>
      <c r="J147" s="278"/>
      <c r="K147" s="278"/>
      <c r="L147" s="278"/>
      <c r="M147" s="278"/>
      <c r="N147" s="186"/>
      <c r="O147" s="179" t="s">
        <v>249</v>
      </c>
      <c r="P147" s="178"/>
      <c r="Q147" s="178"/>
      <c r="R147" s="278" t="s">
        <v>310</v>
      </c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</row>
    <row r="148" spans="1:31" ht="49.9" customHeight="1">
      <c r="A148" s="275" t="s">
        <v>248</v>
      </c>
      <c r="B148" s="275"/>
      <c r="C148" s="238" t="s">
        <v>299</v>
      </c>
      <c r="D148" s="241"/>
      <c r="E148" s="239"/>
      <c r="F148" s="239"/>
      <c r="G148" s="239"/>
      <c r="H148" s="239"/>
      <c r="I148" s="239"/>
      <c r="J148" s="239"/>
      <c r="K148" s="239"/>
      <c r="L148" s="239"/>
      <c r="M148" s="240"/>
      <c r="N148" s="186"/>
      <c r="O148" s="275" t="s">
        <v>248</v>
      </c>
      <c r="P148" s="275"/>
      <c r="Q148" s="275"/>
      <c r="R148" s="278" t="s">
        <v>311</v>
      </c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</row>
    <row r="149" spans="1:31" ht="49.9" customHeight="1">
      <c r="A149" s="179" t="s">
        <v>247</v>
      </c>
      <c r="B149" s="181"/>
      <c r="C149" s="238" t="s">
        <v>298</v>
      </c>
      <c r="D149" s="239"/>
      <c r="E149" s="239"/>
      <c r="F149" s="239"/>
      <c r="G149" s="239"/>
      <c r="H149" s="239"/>
      <c r="I149" s="239"/>
      <c r="J149" s="239"/>
      <c r="K149" s="239"/>
      <c r="L149" s="239"/>
      <c r="M149" s="240"/>
      <c r="N149" s="186"/>
      <c r="O149" s="181" t="s">
        <v>247</v>
      </c>
      <c r="P149" s="178"/>
      <c r="Q149" s="178"/>
      <c r="R149" s="235" t="s">
        <v>296</v>
      </c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</row>
    <row r="150" spans="1:31" ht="49.9" customHeight="1">
      <c r="A150" s="174" t="s">
        <v>259</v>
      </c>
      <c r="B150" s="175"/>
      <c r="C150" s="190" t="s">
        <v>269</v>
      </c>
      <c r="D150" s="234" t="s">
        <v>291</v>
      </c>
      <c r="E150" s="191" t="s">
        <v>270</v>
      </c>
      <c r="F150" s="176"/>
      <c r="G150" s="176"/>
      <c r="H150" s="176"/>
      <c r="I150" s="176"/>
      <c r="J150" s="176"/>
      <c r="K150" s="176"/>
      <c r="L150" s="176"/>
      <c r="M150" s="177"/>
      <c r="N150" s="186"/>
      <c r="O150" s="175" t="s">
        <v>260</v>
      </c>
      <c r="P150" s="177"/>
      <c r="Q150" s="177"/>
      <c r="R150" s="177"/>
      <c r="S150" s="177"/>
      <c r="T150" s="191" t="s">
        <v>269</v>
      </c>
      <c r="U150" s="191"/>
      <c r="V150" s="176"/>
      <c r="W150" s="234" t="s">
        <v>289</v>
      </c>
      <c r="X150" s="191" t="s">
        <v>270</v>
      </c>
      <c r="Y150" s="177"/>
      <c r="Z150" s="177"/>
      <c r="AA150" s="177"/>
      <c r="AB150" s="177"/>
      <c r="AC150" s="177"/>
      <c r="AD150" s="177"/>
      <c r="AE150" s="177"/>
    </row>
    <row r="151" spans="1:31" ht="49.9" customHeight="1">
      <c r="A151" s="179" t="s">
        <v>249</v>
      </c>
      <c r="B151" s="179"/>
      <c r="C151" s="278" t="s">
        <v>306</v>
      </c>
      <c r="D151" s="278"/>
      <c r="E151" s="278"/>
      <c r="F151" s="278"/>
      <c r="G151" s="278"/>
      <c r="H151" s="278"/>
      <c r="I151" s="278"/>
      <c r="J151" s="278"/>
      <c r="K151" s="278"/>
      <c r="L151" s="278"/>
      <c r="M151" s="278"/>
      <c r="N151" s="186"/>
      <c r="O151" s="179" t="s">
        <v>249</v>
      </c>
      <c r="P151" s="178"/>
      <c r="Q151" s="178"/>
      <c r="R151" s="278" t="s">
        <v>312</v>
      </c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178"/>
      <c r="AD151" s="178"/>
      <c r="AE151" s="178"/>
    </row>
    <row r="152" spans="1:31" ht="49.9" customHeight="1">
      <c r="A152" s="275" t="s">
        <v>248</v>
      </c>
      <c r="B152" s="275"/>
      <c r="C152" s="238" t="s">
        <v>297</v>
      </c>
      <c r="D152" s="241"/>
      <c r="E152" s="239"/>
      <c r="F152" s="239"/>
      <c r="G152" s="239"/>
      <c r="H152" s="239"/>
      <c r="I152" s="239"/>
      <c r="J152" s="239"/>
      <c r="K152" s="239"/>
      <c r="L152" s="239"/>
      <c r="M152" s="240"/>
      <c r="N152" s="186"/>
      <c r="O152" s="275" t="s">
        <v>248</v>
      </c>
      <c r="P152" s="275"/>
      <c r="Q152" s="275"/>
      <c r="R152" s="238" t="s">
        <v>313</v>
      </c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</row>
    <row r="153" spans="1:31" ht="49.9" customHeight="1">
      <c r="A153" s="179" t="s">
        <v>247</v>
      </c>
      <c r="B153" s="181"/>
      <c r="C153" s="238" t="s">
        <v>321</v>
      </c>
      <c r="D153" s="239"/>
      <c r="E153" s="239"/>
      <c r="F153" s="239"/>
      <c r="G153" s="239"/>
      <c r="H153" s="239"/>
      <c r="I153" s="239"/>
      <c r="J153" s="239"/>
      <c r="K153" s="239"/>
      <c r="L153" s="239"/>
      <c r="M153" s="240"/>
      <c r="N153" s="186"/>
      <c r="O153" s="181" t="s">
        <v>247</v>
      </c>
      <c r="P153" s="178"/>
      <c r="Q153" s="178"/>
      <c r="R153" s="238" t="s">
        <v>320</v>
      </c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</row>
    <row r="154" spans="1:31" ht="49.9" customHeight="1">
      <c r="A154" s="174" t="s">
        <v>261</v>
      </c>
      <c r="B154" s="175"/>
      <c r="C154" s="190" t="s">
        <v>269</v>
      </c>
      <c r="D154" s="234" t="s">
        <v>291</v>
      </c>
      <c r="E154" s="191" t="s">
        <v>270</v>
      </c>
      <c r="F154" s="176"/>
      <c r="G154" s="176"/>
      <c r="H154" s="176"/>
      <c r="I154" s="176"/>
      <c r="J154" s="176"/>
      <c r="K154" s="176"/>
      <c r="L154" s="176"/>
      <c r="M154" s="177"/>
      <c r="N154" s="186"/>
      <c r="O154" s="175" t="s">
        <v>262</v>
      </c>
      <c r="P154" s="177"/>
      <c r="Q154" s="177"/>
      <c r="R154" s="177"/>
      <c r="S154" s="237" t="s">
        <v>290</v>
      </c>
      <c r="T154" s="191" t="s">
        <v>269</v>
      </c>
      <c r="U154" s="191"/>
      <c r="V154" s="176"/>
      <c r="W154" s="176"/>
      <c r="X154" s="191" t="s">
        <v>270</v>
      </c>
      <c r="Y154" s="177"/>
      <c r="Z154" s="177"/>
      <c r="AA154" s="177"/>
      <c r="AB154" s="177"/>
      <c r="AC154" s="177"/>
      <c r="AD154" s="177"/>
      <c r="AE154" s="177"/>
    </row>
    <row r="155" spans="1:31" ht="49.9" customHeight="1">
      <c r="A155" s="179" t="s">
        <v>249</v>
      </c>
      <c r="B155" s="179"/>
      <c r="C155" s="278" t="s">
        <v>305</v>
      </c>
      <c r="D155" s="278"/>
      <c r="E155" s="278"/>
      <c r="F155" s="278"/>
      <c r="G155" s="278"/>
      <c r="H155" s="278"/>
      <c r="I155" s="278"/>
      <c r="J155" s="278"/>
      <c r="K155" s="278"/>
      <c r="L155" s="278"/>
      <c r="M155" s="278"/>
      <c r="N155" s="186"/>
      <c r="O155" s="179" t="s">
        <v>249</v>
      </c>
      <c r="P155" s="178"/>
      <c r="Q155" s="178"/>
      <c r="R155" s="278" t="s">
        <v>314</v>
      </c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</row>
    <row r="156" spans="1:31" ht="49.9" customHeight="1">
      <c r="A156" s="275" t="s">
        <v>248</v>
      </c>
      <c r="B156" s="275"/>
      <c r="C156" s="238" t="s">
        <v>300</v>
      </c>
      <c r="D156" s="241"/>
      <c r="E156" s="239"/>
      <c r="F156" s="239"/>
      <c r="G156" s="239"/>
      <c r="H156" s="239"/>
      <c r="I156" s="239"/>
      <c r="J156" s="239"/>
      <c r="K156" s="239"/>
      <c r="L156" s="239"/>
      <c r="M156" s="240"/>
      <c r="N156" s="186"/>
      <c r="O156" s="275" t="s">
        <v>248</v>
      </c>
      <c r="P156" s="275"/>
      <c r="Q156" s="275"/>
      <c r="R156" s="278" t="s">
        <v>315</v>
      </c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</row>
    <row r="157" spans="1:31" ht="49.9" customHeight="1">
      <c r="A157" s="179" t="s">
        <v>247</v>
      </c>
      <c r="B157" s="181"/>
      <c r="C157" s="238" t="s">
        <v>294</v>
      </c>
      <c r="D157" s="239"/>
      <c r="E157" s="239"/>
      <c r="F157" s="239"/>
      <c r="G157" s="239"/>
      <c r="H157" s="239"/>
      <c r="I157" s="239"/>
      <c r="J157" s="239"/>
      <c r="K157" s="239"/>
      <c r="L157" s="239"/>
      <c r="M157" s="240"/>
      <c r="N157" s="186"/>
      <c r="O157" s="181" t="s">
        <v>247</v>
      </c>
      <c r="P157" s="178"/>
      <c r="Q157" s="178"/>
      <c r="R157" s="235" t="s">
        <v>296</v>
      </c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</row>
    <row r="158" spans="1:31" ht="49.9" customHeight="1">
      <c r="A158" s="174" t="s">
        <v>263</v>
      </c>
      <c r="B158" s="175"/>
      <c r="C158" s="236" t="s">
        <v>295</v>
      </c>
      <c r="D158" s="176"/>
      <c r="E158" s="191" t="s">
        <v>270</v>
      </c>
      <c r="F158" s="176"/>
      <c r="G158" s="176"/>
      <c r="H158" s="176"/>
      <c r="I158" s="176"/>
      <c r="J158" s="176"/>
      <c r="K158" s="176"/>
      <c r="L158" s="176"/>
      <c r="M158" s="177"/>
      <c r="N158" s="186"/>
      <c r="O158" s="175" t="s">
        <v>264</v>
      </c>
      <c r="P158" s="177"/>
      <c r="Q158" s="177"/>
      <c r="R158" s="177"/>
      <c r="S158" s="237" t="s">
        <v>290</v>
      </c>
      <c r="T158" s="191" t="s">
        <v>269</v>
      </c>
      <c r="U158" s="191"/>
      <c r="V158" s="176"/>
      <c r="W158" s="176"/>
      <c r="X158" s="191" t="s">
        <v>270</v>
      </c>
      <c r="Y158" s="177"/>
      <c r="Z158" s="177"/>
      <c r="AA158" s="177"/>
      <c r="AB158" s="177"/>
      <c r="AC158" s="177"/>
      <c r="AD158" s="177"/>
      <c r="AE158" s="177"/>
    </row>
    <row r="159" spans="1:31" ht="49.9" customHeight="1">
      <c r="A159" s="179" t="s">
        <v>249</v>
      </c>
      <c r="B159" s="179"/>
      <c r="C159" s="278" t="s">
        <v>301</v>
      </c>
      <c r="D159" s="278"/>
      <c r="E159" s="278"/>
      <c r="F159" s="278"/>
      <c r="G159" s="278"/>
      <c r="H159" s="278"/>
      <c r="I159" s="278"/>
      <c r="J159" s="278"/>
      <c r="K159" s="278"/>
      <c r="L159" s="278"/>
      <c r="M159" s="278"/>
      <c r="N159" s="186"/>
      <c r="O159" s="179" t="s">
        <v>249</v>
      </c>
      <c r="P159" s="178"/>
      <c r="Q159" s="178"/>
      <c r="R159" s="278" t="s">
        <v>316</v>
      </c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</row>
    <row r="160" spans="1:31" ht="49.9" customHeight="1">
      <c r="A160" s="275" t="s">
        <v>248</v>
      </c>
      <c r="B160" s="275"/>
      <c r="C160" s="238" t="s">
        <v>302</v>
      </c>
      <c r="D160" s="239"/>
      <c r="E160" s="239"/>
      <c r="F160" s="239"/>
      <c r="G160" s="239"/>
      <c r="H160" s="239"/>
      <c r="I160" s="239"/>
      <c r="J160" s="239"/>
      <c r="K160" s="239"/>
      <c r="L160" s="239"/>
      <c r="M160" s="240"/>
      <c r="N160" s="186"/>
      <c r="O160" s="275" t="s">
        <v>248</v>
      </c>
      <c r="P160" s="275"/>
      <c r="Q160" s="275"/>
      <c r="R160" s="278" t="s">
        <v>317</v>
      </c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</row>
    <row r="161" spans="1:31" ht="49.9" customHeight="1">
      <c r="A161" s="179" t="s">
        <v>247</v>
      </c>
      <c r="B161" s="181"/>
      <c r="C161" s="238" t="s">
        <v>296</v>
      </c>
      <c r="D161" s="239"/>
      <c r="E161" s="239"/>
      <c r="F161" s="239"/>
      <c r="G161" s="239"/>
      <c r="H161" s="239"/>
      <c r="I161" s="239"/>
      <c r="J161" s="239"/>
      <c r="K161" s="239"/>
      <c r="L161" s="239"/>
      <c r="M161" s="240"/>
      <c r="N161" s="186"/>
      <c r="O161" s="181" t="s">
        <v>247</v>
      </c>
      <c r="P161" s="178"/>
      <c r="Q161" s="178"/>
      <c r="R161" s="238" t="s">
        <v>323</v>
      </c>
      <c r="S161" s="178"/>
      <c r="T161" s="178"/>
      <c r="U161" s="178"/>
      <c r="V161" s="178"/>
      <c r="W161" s="178"/>
      <c r="X161" s="178"/>
      <c r="Y161" s="178"/>
      <c r="Z161" s="178"/>
      <c r="AA161" s="178"/>
      <c r="AB161" s="178"/>
      <c r="AC161" s="178"/>
      <c r="AD161" s="178"/>
      <c r="AE161" s="178"/>
    </row>
    <row r="162" spans="1:31" ht="49.9" customHeight="1">
      <c r="A162" s="174" t="s">
        <v>265</v>
      </c>
      <c r="B162" s="175"/>
      <c r="C162" s="190" t="s">
        <v>269</v>
      </c>
      <c r="D162" s="234" t="s">
        <v>291</v>
      </c>
      <c r="E162" s="191" t="s">
        <v>270</v>
      </c>
      <c r="F162" s="176"/>
      <c r="G162" s="176"/>
      <c r="H162" s="176"/>
      <c r="I162" s="176"/>
      <c r="J162" s="176"/>
      <c r="K162" s="176"/>
      <c r="L162" s="176"/>
      <c r="M162" s="177"/>
      <c r="N162" s="186"/>
      <c r="O162" s="175" t="s">
        <v>266</v>
      </c>
      <c r="P162" s="177"/>
      <c r="Q162" s="177"/>
      <c r="R162" s="177"/>
      <c r="S162" s="237" t="s">
        <v>290</v>
      </c>
      <c r="T162" s="191" t="s">
        <v>269</v>
      </c>
      <c r="U162" s="191"/>
      <c r="V162" s="176"/>
      <c r="W162" s="176"/>
      <c r="X162" s="191" t="s">
        <v>270</v>
      </c>
      <c r="Y162" s="177"/>
      <c r="Z162" s="177"/>
      <c r="AA162" s="177"/>
      <c r="AB162" s="177"/>
      <c r="AC162" s="177"/>
      <c r="AD162" s="177"/>
      <c r="AE162" s="177"/>
    </row>
    <row r="163" spans="1:31" ht="49.9" customHeight="1">
      <c r="A163" s="179" t="s">
        <v>249</v>
      </c>
      <c r="B163" s="179"/>
      <c r="C163" s="278" t="s">
        <v>304</v>
      </c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186"/>
      <c r="O163" s="179" t="s">
        <v>249</v>
      </c>
      <c r="P163" s="178"/>
      <c r="Q163" s="178"/>
      <c r="R163" s="278" t="s">
        <v>318</v>
      </c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</row>
    <row r="164" spans="1:31" ht="49.9" customHeight="1">
      <c r="A164" s="275" t="s">
        <v>248</v>
      </c>
      <c r="B164" s="275"/>
      <c r="C164" s="238" t="s">
        <v>303</v>
      </c>
      <c r="D164" s="241"/>
      <c r="E164" s="239"/>
      <c r="F164" s="239"/>
      <c r="G164" s="239"/>
      <c r="H164" s="239"/>
      <c r="I164" s="239"/>
      <c r="J164" s="239"/>
      <c r="K164" s="239"/>
      <c r="L164" s="239"/>
      <c r="M164" s="240"/>
      <c r="N164" s="186"/>
      <c r="O164" s="275" t="s">
        <v>248</v>
      </c>
      <c r="P164" s="275"/>
      <c r="Q164" s="275"/>
      <c r="R164" s="278" t="s">
        <v>319</v>
      </c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</row>
    <row r="165" spans="1:31" ht="49.9" customHeight="1">
      <c r="A165" s="179" t="s">
        <v>247</v>
      </c>
      <c r="B165" s="181"/>
      <c r="C165" s="238" t="s">
        <v>321</v>
      </c>
      <c r="D165" s="239"/>
      <c r="E165" s="242"/>
      <c r="F165" s="242"/>
      <c r="G165" s="239"/>
      <c r="H165" s="239"/>
      <c r="I165" s="239"/>
      <c r="J165" s="239"/>
      <c r="K165" s="239"/>
      <c r="L165" s="239"/>
      <c r="M165" s="240"/>
      <c r="N165" s="186"/>
      <c r="O165" s="181" t="s">
        <v>247</v>
      </c>
      <c r="P165" s="178"/>
      <c r="Q165" s="178"/>
      <c r="R165" s="238" t="s">
        <v>322</v>
      </c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</row>
    <row r="166" spans="1:31" ht="30" customHeight="1">
      <c r="A166" s="276" t="s">
        <v>288</v>
      </c>
      <c r="B166" s="277"/>
      <c r="C166" s="277"/>
      <c r="D166" s="277"/>
      <c r="E166" s="277"/>
      <c r="F166" s="277"/>
      <c r="G166" s="277"/>
      <c r="H166" s="277"/>
      <c r="I166" s="277"/>
      <c r="J166" s="277"/>
      <c r="K166" s="277"/>
      <c r="L166" s="277"/>
      <c r="M166" s="277"/>
      <c r="N166" s="277"/>
      <c r="O166" s="277"/>
      <c r="P166" s="277"/>
      <c r="Q166" s="277"/>
      <c r="R166" s="277"/>
      <c r="S166" s="277"/>
      <c r="T166" s="277"/>
      <c r="U166" s="277"/>
      <c r="V166" s="277"/>
      <c r="W166" s="277"/>
      <c r="X166" s="277"/>
      <c r="Y166" s="277"/>
      <c r="Z166" s="277"/>
      <c r="AA166" s="277"/>
      <c r="AB166" s="277"/>
      <c r="AC166" s="277"/>
      <c r="AD166" s="277"/>
      <c r="AE166" s="277"/>
    </row>
    <row r="167" spans="1:31" ht="30" customHeight="1">
      <c r="A167" s="277"/>
      <c r="B167" s="277"/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  <c r="AA167" s="277"/>
      <c r="AB167" s="277"/>
      <c r="AC167" s="277"/>
      <c r="AD167" s="277"/>
      <c r="AE167" s="277"/>
    </row>
    <row r="168" spans="1:31" ht="30" customHeight="1">
      <c r="A168" s="277"/>
      <c r="B168" s="277"/>
      <c r="C168" s="277"/>
      <c r="D168" s="277"/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77"/>
      <c r="U168" s="277"/>
      <c r="V168" s="277"/>
      <c r="W168" s="277"/>
      <c r="X168" s="277"/>
      <c r="Y168" s="277"/>
      <c r="Z168" s="277"/>
      <c r="AA168" s="277"/>
      <c r="AB168" s="277"/>
      <c r="AC168" s="277"/>
      <c r="AD168" s="277"/>
      <c r="AE168" s="277"/>
    </row>
    <row r="169" spans="1:31" ht="30" customHeight="1">
      <c r="A169" s="277"/>
      <c r="B169" s="277"/>
      <c r="C169" s="277"/>
      <c r="D169" s="277"/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  <c r="P169" s="277"/>
      <c r="Q169" s="277"/>
      <c r="R169" s="277"/>
      <c r="S169" s="277"/>
      <c r="T169" s="277"/>
      <c r="U169" s="277"/>
      <c r="V169" s="277"/>
      <c r="W169" s="277"/>
      <c r="X169" s="277"/>
      <c r="Y169" s="277"/>
      <c r="Z169" s="277"/>
      <c r="AA169" s="277"/>
      <c r="AB169" s="277"/>
      <c r="AC169" s="277"/>
      <c r="AD169" s="277"/>
      <c r="AE169" s="277"/>
    </row>
  </sheetData>
  <mergeCells count="112">
    <mergeCell ref="C151:M151"/>
    <mergeCell ref="C155:M155"/>
    <mergeCell ref="C159:M159"/>
    <mergeCell ref="C163:M163"/>
    <mergeCell ref="R144:AE144"/>
    <mergeCell ref="R147:AE147"/>
    <mergeCell ref="O148:Q148"/>
    <mergeCell ref="R148:AE148"/>
    <mergeCell ref="R151:AB151"/>
    <mergeCell ref="R155:AE155"/>
    <mergeCell ref="R156:AE156"/>
    <mergeCell ref="R159:AE159"/>
    <mergeCell ref="R160:AE160"/>
    <mergeCell ref="R163:AE163"/>
    <mergeCell ref="A140:AE141"/>
    <mergeCell ref="A144:B144"/>
    <mergeCell ref="O144:Q144"/>
    <mergeCell ref="A148:B148"/>
    <mergeCell ref="C144:M144"/>
    <mergeCell ref="R143:AE143"/>
    <mergeCell ref="C143:M143"/>
    <mergeCell ref="C147:M147"/>
    <mergeCell ref="AB94:AC94"/>
    <mergeCell ref="AD94:AE94"/>
    <mergeCell ref="T94:U94"/>
    <mergeCell ref="V94:W94"/>
    <mergeCell ref="X94:Y94"/>
    <mergeCell ref="Z94:AA94"/>
    <mergeCell ref="A119:C119"/>
    <mergeCell ref="A120:C120"/>
    <mergeCell ref="A116:C116"/>
    <mergeCell ref="A117:C117"/>
    <mergeCell ref="A118:C118"/>
    <mergeCell ref="A130:C13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J94:K94"/>
    <mergeCell ref="L94:M94"/>
    <mergeCell ref="N94:O94"/>
    <mergeCell ref="P94:Q94"/>
    <mergeCell ref="R94:S94"/>
    <mergeCell ref="D94:E94"/>
    <mergeCell ref="F94:G94"/>
    <mergeCell ref="H94:I94"/>
    <mergeCell ref="A114:C114"/>
    <mergeCell ref="A115:C115"/>
    <mergeCell ref="C94:C95"/>
    <mergeCell ref="A113:C113"/>
    <mergeCell ref="A96:B111"/>
    <mergeCell ref="A164:B164"/>
    <mergeCell ref="O164:Q164"/>
    <mergeCell ref="A166:AE169"/>
    <mergeCell ref="A152:B152"/>
    <mergeCell ref="A156:B156"/>
    <mergeCell ref="A160:B160"/>
    <mergeCell ref="O160:Q160"/>
    <mergeCell ref="O156:Q156"/>
    <mergeCell ref="O152:Q152"/>
    <mergeCell ref="R164:AE16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F3:F5"/>
    <mergeCell ref="G3:AE3"/>
    <mergeCell ref="U4:V4"/>
    <mergeCell ref="W4:X4"/>
    <mergeCell ref="AE4:AE5"/>
    <mergeCell ref="AA4:AB4"/>
    <mergeCell ref="AC4:AD4"/>
    <mergeCell ref="S4:T4"/>
    <mergeCell ref="Y4:Z4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6:A19"/>
    <mergeCell ref="C47:Q48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29" type="noConversion"/>
  <pageMargins left="0.44" right="0.2" top="0.33" bottom="0.31" header="0.26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zoomScale="85" zoomScaleNormal="85" workbookViewId="0">
      <selection activeCell="C3" sqref="C3"/>
    </sheetView>
  </sheetViews>
  <sheetFormatPr defaultColWidth="25.375" defaultRowHeight="24"/>
  <cols>
    <col min="1" max="1" width="41" style="6" customWidth="1"/>
    <col min="2" max="2" width="24.25" style="6" customWidth="1"/>
    <col min="3" max="15" width="10.625" style="6" customWidth="1"/>
    <col min="16" max="16" width="3.25" style="6" customWidth="1"/>
    <col min="17" max="17" width="13" style="6" customWidth="1"/>
    <col min="18" max="16384" width="25.375" style="6"/>
  </cols>
  <sheetData>
    <row r="1" spans="1:18" ht="29.25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8" ht="29.25">
      <c r="B2" s="4" t="s">
        <v>76</v>
      </c>
      <c r="C2" s="19">
        <v>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>
        <f>SUM(C2:N2)</f>
        <v>0</v>
      </c>
      <c r="Q2" s="21">
        <f>D23*E23*F23*H23*I23</f>
        <v>1.2E-2</v>
      </c>
      <c r="R2" s="6" t="s">
        <v>90</v>
      </c>
    </row>
    <row r="3" spans="1:18">
      <c r="B3" s="4" t="s">
        <v>75</v>
      </c>
      <c r="C3" s="19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>
        <f>SUM(C3:N3)</f>
        <v>100</v>
      </c>
      <c r="P3" s="7"/>
    </row>
    <row r="4" spans="1:18">
      <c r="B4" s="30" t="s">
        <v>63</v>
      </c>
      <c r="C4" s="20">
        <f>C2*C3*$Q$2</f>
        <v>0</v>
      </c>
      <c r="D4" s="20">
        <f t="shared" ref="D4:N4" si="0">D2*D3*$Q$2</f>
        <v>0</v>
      </c>
      <c r="E4" s="20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1">
        <f>SUM(C4:N4)</f>
        <v>0</v>
      </c>
    </row>
    <row r="5" spans="1:18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65</v>
      </c>
    </row>
    <row r="10" spans="1:18" ht="96">
      <c r="A10" s="10" t="s">
        <v>61</v>
      </c>
    </row>
    <row r="12" spans="1:18" ht="72">
      <c r="A12" s="10" t="s">
        <v>62</v>
      </c>
    </row>
    <row r="14" spans="1:18" ht="54.75" customHeight="1">
      <c r="A14" s="10" t="s">
        <v>89</v>
      </c>
    </row>
    <row r="22" spans="1:10" ht="72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>
      <c r="A23" s="31" t="s">
        <v>63</v>
      </c>
      <c r="B23" s="14" t="s">
        <v>10</v>
      </c>
      <c r="C23" s="15">
        <f>D23*E23*F23*H23*I23*J23</f>
        <v>0</v>
      </c>
      <c r="D23" s="16">
        <v>1</v>
      </c>
      <c r="E23" s="16">
        <v>1</v>
      </c>
      <c r="F23" s="16">
        <v>0.3</v>
      </c>
      <c r="G23" s="17">
        <f>O3</f>
        <v>100</v>
      </c>
      <c r="H23" s="16">
        <v>40</v>
      </c>
      <c r="I23" s="16">
        <f>I22</f>
        <v>1E-3</v>
      </c>
      <c r="J23" s="16">
        <f>O2</f>
        <v>0</v>
      </c>
    </row>
    <row r="27" spans="1:10" ht="28.5" customHeight="1"/>
    <row r="29" spans="1:10" ht="43.5" customHeight="1">
      <c r="D29" s="18">
        <f>D23*E23*F23*G23*H23*J23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="115" zoomScaleNormal="115" workbookViewId="0">
      <selection activeCell="C2" sqref="C2"/>
    </sheetView>
  </sheetViews>
  <sheetFormatPr defaultColWidth="9" defaultRowHeight="24"/>
  <cols>
    <col min="1" max="1" width="25" style="6" customWidth="1"/>
    <col min="2" max="2" width="10" style="6" customWidth="1"/>
    <col min="3" max="3" width="7.75" style="6" customWidth="1"/>
    <col min="4" max="14" width="6.625" style="6" customWidth="1"/>
    <col min="15" max="16384" width="9" style="6"/>
  </cols>
  <sheetData>
    <row r="1" spans="1:16">
      <c r="A1" s="296" t="s">
        <v>91</v>
      </c>
      <c r="B1" s="297"/>
    </row>
    <row r="2" spans="1:16">
      <c r="A2" s="297"/>
      <c r="B2" s="297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82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>
      <c r="A4" s="6" t="s">
        <v>83</v>
      </c>
      <c r="C4" s="27">
        <f>C3*0.8</f>
        <v>0</v>
      </c>
      <c r="D4" s="27">
        <f t="shared" ref="D4:O4" si="0">D3*0.8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>
      <c r="A5" s="6" t="s">
        <v>66</v>
      </c>
    </row>
    <row r="7" spans="1:16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>
      <c r="A8" s="24" t="s">
        <v>80</v>
      </c>
    </row>
    <row r="9" spans="1:16">
      <c r="A9" s="24" t="s">
        <v>98</v>
      </c>
    </row>
    <row r="10" spans="1:16">
      <c r="A10" s="24" t="s">
        <v>81</v>
      </c>
    </row>
    <row r="11" spans="1:16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67</v>
      </c>
      <c r="B12" s="27">
        <f t="shared" ref="B12:N12" si="1">C4</f>
        <v>0</v>
      </c>
      <c r="C12" s="27">
        <f t="shared" si="1"/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>
      <c r="A13" s="29" t="s">
        <v>68</v>
      </c>
      <c r="B13" s="26">
        <f t="shared" ref="B13:N13" si="2">$H$7*B12*0.12</f>
        <v>0</v>
      </c>
      <c r="C13" s="26">
        <f t="shared" si="2"/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>
      <c r="A14" s="6" t="s">
        <v>99</v>
      </c>
    </row>
    <row r="15" spans="1:16" ht="25.5" customHeight="1">
      <c r="A15" s="298" t="s">
        <v>106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</row>
    <row r="16" spans="1:16">
      <c r="A16" s="298" t="s">
        <v>107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P16" s="6" t="s">
        <v>103</v>
      </c>
    </row>
    <row r="17" spans="1:6" ht="29.25">
      <c r="A17" s="59" t="s">
        <v>100</v>
      </c>
      <c r="B17" s="59"/>
      <c r="C17" s="59"/>
      <c r="D17" s="59"/>
      <c r="E17" s="59"/>
      <c r="F17" s="59"/>
    </row>
    <row r="18" spans="1:6">
      <c r="A18" s="6" t="s">
        <v>108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dimension ref="A1:AW67"/>
  <sheetViews>
    <sheetView view="pageBreakPreview" topLeftCell="A19" zoomScale="80" zoomScaleNormal="40" zoomScaleSheetLayoutView="80" workbookViewId="0">
      <selection activeCell="G62" sqref="G62"/>
    </sheetView>
  </sheetViews>
  <sheetFormatPr defaultColWidth="9" defaultRowHeight="25.15" customHeight="1"/>
  <cols>
    <col min="1" max="1" width="12.25" style="34" customWidth="1"/>
    <col min="2" max="2" width="43.375" style="32" customWidth="1"/>
    <col min="3" max="3" width="8.625" style="32" customWidth="1"/>
    <col min="4" max="4" width="15.125" style="32" customWidth="1"/>
    <col min="5" max="5" width="9.75" style="32" customWidth="1"/>
    <col min="6" max="6" width="7.75" style="60" customWidth="1"/>
    <col min="7" max="9" width="7.75" style="32" customWidth="1"/>
    <col min="10" max="10" width="7.75" style="49" customWidth="1"/>
    <col min="11" max="31" width="7.75" style="32" customWidth="1"/>
    <col min="32" max="32" width="9" style="32" customWidth="1"/>
    <col min="33" max="16384" width="9" style="32"/>
  </cols>
  <sheetData>
    <row r="1" spans="1:31" ht="25.15" customHeight="1">
      <c r="AC1" s="32" t="s">
        <v>95</v>
      </c>
    </row>
    <row r="2" spans="1:31" ht="25.15" customHeight="1">
      <c r="A2" s="311" t="s">
        <v>94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3"/>
    </row>
    <row r="3" spans="1:31" s="34" customFormat="1" ht="25.15" customHeight="1">
      <c r="A3" s="314" t="s">
        <v>0</v>
      </c>
      <c r="B3" s="314" t="s">
        <v>17</v>
      </c>
      <c r="C3" s="314" t="s">
        <v>2</v>
      </c>
      <c r="D3" s="314" t="s">
        <v>3</v>
      </c>
      <c r="E3" s="314" t="s">
        <v>93</v>
      </c>
      <c r="F3" s="315" t="s">
        <v>275</v>
      </c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7" t="s">
        <v>3</v>
      </c>
    </row>
    <row r="4" spans="1:31" s="34" customFormat="1" ht="25.15" customHeight="1">
      <c r="A4" s="314"/>
      <c r="B4" s="314"/>
      <c r="C4" s="314"/>
      <c r="D4" s="314"/>
      <c r="E4" s="314"/>
      <c r="F4" s="304" t="s">
        <v>18</v>
      </c>
      <c r="G4" s="304"/>
      <c r="H4" s="304" t="s">
        <v>19</v>
      </c>
      <c r="I4" s="304"/>
      <c r="J4" s="304" t="s">
        <v>20</v>
      </c>
      <c r="K4" s="304"/>
      <c r="L4" s="304" t="s">
        <v>21</v>
      </c>
      <c r="M4" s="304"/>
      <c r="N4" s="304" t="s">
        <v>78</v>
      </c>
      <c r="O4" s="304"/>
      <c r="P4" s="304" t="s">
        <v>79</v>
      </c>
      <c r="Q4" s="304"/>
      <c r="R4" s="304" t="s">
        <v>23</v>
      </c>
      <c r="S4" s="304"/>
      <c r="T4" s="304" t="s">
        <v>24</v>
      </c>
      <c r="U4" s="304"/>
      <c r="V4" s="304" t="s">
        <v>25</v>
      </c>
      <c r="W4" s="304"/>
      <c r="X4" s="304" t="s">
        <v>26</v>
      </c>
      <c r="Y4" s="304"/>
      <c r="Z4" s="304" t="s">
        <v>22</v>
      </c>
      <c r="AA4" s="304"/>
      <c r="AB4" s="304" t="s">
        <v>27</v>
      </c>
      <c r="AC4" s="304"/>
      <c r="AD4" s="320" t="s">
        <v>28</v>
      </c>
      <c r="AE4" s="318"/>
    </row>
    <row r="5" spans="1:31" s="34" customFormat="1" ht="25.15" customHeight="1">
      <c r="A5" s="314"/>
      <c r="B5" s="314"/>
      <c r="C5" s="314"/>
      <c r="D5" s="314"/>
      <c r="E5" s="314"/>
      <c r="F5" s="55" t="s">
        <v>1</v>
      </c>
      <c r="G5" s="55" t="s">
        <v>12</v>
      </c>
      <c r="H5" s="55" t="s">
        <v>1</v>
      </c>
      <c r="I5" s="55" t="s">
        <v>12</v>
      </c>
      <c r="J5" s="55" t="s">
        <v>1</v>
      </c>
      <c r="K5" s="55" t="s">
        <v>12</v>
      </c>
      <c r="L5" s="55" t="s">
        <v>1</v>
      </c>
      <c r="M5" s="55" t="s">
        <v>12</v>
      </c>
      <c r="N5" s="55" t="s">
        <v>1</v>
      </c>
      <c r="O5" s="55" t="s">
        <v>12</v>
      </c>
      <c r="P5" s="55" t="s">
        <v>1</v>
      </c>
      <c r="Q5" s="55" t="s">
        <v>12</v>
      </c>
      <c r="R5" s="55" t="s">
        <v>1</v>
      </c>
      <c r="S5" s="55" t="s">
        <v>12</v>
      </c>
      <c r="T5" s="55" t="s">
        <v>1</v>
      </c>
      <c r="U5" s="55" t="s">
        <v>12</v>
      </c>
      <c r="V5" s="55" t="s">
        <v>1</v>
      </c>
      <c r="W5" s="55" t="s">
        <v>12</v>
      </c>
      <c r="X5" s="55" t="s">
        <v>1</v>
      </c>
      <c r="Y5" s="55" t="s">
        <v>12</v>
      </c>
      <c r="Z5" s="55" t="s">
        <v>1</v>
      </c>
      <c r="AA5" s="55" t="s">
        <v>12</v>
      </c>
      <c r="AB5" s="55" t="s">
        <v>1</v>
      </c>
      <c r="AC5" s="55" t="s">
        <v>12</v>
      </c>
      <c r="AD5" s="321"/>
      <c r="AE5" s="319"/>
    </row>
    <row r="6" spans="1:31" ht="25.15" customHeight="1">
      <c r="A6" s="305" t="s">
        <v>110</v>
      </c>
      <c r="B6" s="37" t="s">
        <v>32</v>
      </c>
      <c r="C6" s="36"/>
      <c r="D6" s="36"/>
      <c r="E6" s="36"/>
      <c r="F6" s="36"/>
      <c r="G6" s="38"/>
      <c r="H6" s="39"/>
      <c r="I6" s="39"/>
      <c r="J6" s="40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6"/>
    </row>
    <row r="7" spans="1:31" ht="25.15" customHeight="1">
      <c r="A7" s="306"/>
      <c r="B7" s="37" t="s">
        <v>33</v>
      </c>
      <c r="C7" s="36"/>
      <c r="D7" s="36"/>
      <c r="E7" s="36"/>
      <c r="F7" s="36"/>
      <c r="G7" s="38"/>
      <c r="H7" s="39"/>
      <c r="I7" s="39"/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3"/>
    </row>
    <row r="8" spans="1:31" ht="25.15" customHeight="1">
      <c r="A8" s="306"/>
      <c r="B8" s="41" t="s">
        <v>34</v>
      </c>
      <c r="C8" s="42">
        <v>2.7078000000000002</v>
      </c>
      <c r="D8" s="36" t="s">
        <v>13</v>
      </c>
      <c r="E8" s="36" t="s">
        <v>5</v>
      </c>
      <c r="F8" s="36"/>
      <c r="G8" s="43">
        <f>F8*C8</f>
        <v>0</v>
      </c>
      <c r="H8" s="36"/>
      <c r="I8" s="43">
        <f>H8*C8</f>
        <v>0</v>
      </c>
      <c r="J8" s="36"/>
      <c r="K8" s="43">
        <f>J8*C8</f>
        <v>0</v>
      </c>
      <c r="L8" s="36"/>
      <c r="M8" s="43">
        <f>L8*C8</f>
        <v>0</v>
      </c>
      <c r="N8" s="36"/>
      <c r="O8" s="43">
        <f>N8*C8</f>
        <v>0</v>
      </c>
      <c r="P8" s="36"/>
      <c r="Q8" s="43">
        <f>P8*C8</f>
        <v>0</v>
      </c>
      <c r="R8" s="36"/>
      <c r="S8" s="43">
        <f>R8*C8</f>
        <v>0</v>
      </c>
      <c r="T8" s="36"/>
      <c r="U8" s="43">
        <f>T8*C8</f>
        <v>0</v>
      </c>
      <c r="V8" s="36"/>
      <c r="W8" s="43">
        <f>V8*C8</f>
        <v>0</v>
      </c>
      <c r="X8" s="36"/>
      <c r="Y8" s="43">
        <f>X8*C8</f>
        <v>0</v>
      </c>
      <c r="Z8" s="36"/>
      <c r="AA8" s="43">
        <f>Z8*C8</f>
        <v>0</v>
      </c>
      <c r="AB8" s="36"/>
      <c r="AC8" s="43">
        <f>AB8*C8</f>
        <v>0</v>
      </c>
      <c r="AD8" s="44">
        <f>G8+I8+K8+M8+O8+Q8+S8+U8+W8+Y8+AA8+AC8</f>
        <v>0</v>
      </c>
      <c r="AE8" s="36" t="s">
        <v>97</v>
      </c>
    </row>
    <row r="9" spans="1:31" ht="25.15" customHeight="1">
      <c r="A9" s="306"/>
      <c r="B9" s="41" t="s">
        <v>35</v>
      </c>
      <c r="C9" s="42">
        <v>2.7078000000000002</v>
      </c>
      <c r="D9" s="36" t="s">
        <v>13</v>
      </c>
      <c r="E9" s="36" t="s">
        <v>5</v>
      </c>
      <c r="F9" s="36"/>
      <c r="G9" s="43">
        <f>F9*C9</f>
        <v>0</v>
      </c>
      <c r="H9" s="36"/>
      <c r="I9" s="43">
        <f>H9*C9</f>
        <v>0</v>
      </c>
      <c r="J9" s="36"/>
      <c r="K9" s="43">
        <f>J9*C9</f>
        <v>0</v>
      </c>
      <c r="L9" s="36"/>
      <c r="M9" s="43">
        <f>L9*C9</f>
        <v>0</v>
      </c>
      <c r="N9" s="36"/>
      <c r="O9" s="43">
        <f>N9*C9</f>
        <v>0</v>
      </c>
      <c r="P9" s="36"/>
      <c r="Q9" s="43">
        <f>P9*C9</f>
        <v>0</v>
      </c>
      <c r="R9" s="36"/>
      <c r="S9" s="43">
        <f>R9*C9</f>
        <v>0</v>
      </c>
      <c r="T9" s="36"/>
      <c r="U9" s="43">
        <f>T9*C9</f>
        <v>0</v>
      </c>
      <c r="V9" s="36"/>
      <c r="W9" s="43">
        <f>V9*C9</f>
        <v>0</v>
      </c>
      <c r="X9" s="36"/>
      <c r="Y9" s="43">
        <f>X9*C9</f>
        <v>0</v>
      </c>
      <c r="Z9" s="36"/>
      <c r="AA9" s="43">
        <f>Z9*C9</f>
        <v>0</v>
      </c>
      <c r="AB9" s="36"/>
      <c r="AC9" s="43">
        <f>AB9*C9</f>
        <v>0</v>
      </c>
      <c r="AD9" s="44">
        <f t="shared" ref="AD9:AD25" si="0">G9+I9+K9+M9+O9+Q9+S9+U9+W9+Y9+AA9+AC9</f>
        <v>0</v>
      </c>
      <c r="AE9" s="36" t="s">
        <v>97</v>
      </c>
    </row>
    <row r="10" spans="1:31" ht="25.15" customHeight="1">
      <c r="A10" s="306"/>
      <c r="B10" s="45" t="s">
        <v>36</v>
      </c>
      <c r="C10" s="42"/>
      <c r="D10" s="36"/>
      <c r="E10" s="36"/>
      <c r="F10" s="36"/>
      <c r="G10" s="43"/>
      <c r="H10" s="36"/>
      <c r="I10" s="43"/>
      <c r="J10" s="36"/>
      <c r="K10" s="43"/>
      <c r="L10" s="36"/>
      <c r="M10" s="43"/>
      <c r="N10" s="36"/>
      <c r="O10" s="43"/>
      <c r="P10" s="36"/>
      <c r="Q10" s="43"/>
      <c r="R10" s="36"/>
      <c r="S10" s="43"/>
      <c r="T10" s="36"/>
      <c r="U10" s="43"/>
      <c r="V10" s="36"/>
      <c r="W10" s="43"/>
      <c r="X10" s="36"/>
      <c r="Y10" s="43"/>
      <c r="Z10" s="36"/>
      <c r="AA10" s="43"/>
      <c r="AB10" s="36"/>
      <c r="AC10" s="43"/>
      <c r="AD10" s="44"/>
      <c r="AE10" s="36"/>
    </row>
    <row r="11" spans="1:31" ht="25.15" customHeight="1">
      <c r="A11" s="306"/>
      <c r="B11" s="45" t="s">
        <v>37</v>
      </c>
      <c r="C11" s="42"/>
      <c r="D11" s="36"/>
      <c r="E11" s="36"/>
      <c r="F11" s="36"/>
      <c r="G11" s="43"/>
      <c r="H11" s="36"/>
      <c r="I11" s="43"/>
      <c r="J11" s="36"/>
      <c r="K11" s="43"/>
      <c r="L11" s="36"/>
      <c r="M11" s="43"/>
      <c r="N11" s="36"/>
      <c r="O11" s="43"/>
      <c r="P11" s="36"/>
      <c r="Q11" s="43"/>
      <c r="R11" s="36"/>
      <c r="S11" s="43"/>
      <c r="T11" s="36"/>
      <c r="U11" s="43"/>
      <c r="V11" s="36"/>
      <c r="W11" s="43"/>
      <c r="X11" s="36"/>
      <c r="Y11" s="43"/>
      <c r="Z11" s="36"/>
      <c r="AA11" s="43"/>
      <c r="AB11" s="36"/>
      <c r="AC11" s="43"/>
      <c r="AD11" s="44"/>
      <c r="AE11" s="36"/>
    </row>
    <row r="12" spans="1:31" ht="25.15" customHeight="1">
      <c r="A12" s="306"/>
      <c r="B12" s="41" t="s">
        <v>38</v>
      </c>
      <c r="C12" s="42">
        <v>2.7406000000000001</v>
      </c>
      <c r="D12" s="36" t="s">
        <v>13</v>
      </c>
      <c r="E12" s="36" t="s">
        <v>5</v>
      </c>
      <c r="F12" s="36"/>
      <c r="G12" s="43">
        <f t="shared" ref="G12:G25" si="1">F12*C12</f>
        <v>0</v>
      </c>
      <c r="H12" s="36"/>
      <c r="I12" s="43">
        <f t="shared" ref="I12:I25" si="2">H12*C12</f>
        <v>0</v>
      </c>
      <c r="J12" s="36"/>
      <c r="K12" s="43">
        <f t="shared" ref="K12:K25" si="3">J12*C12</f>
        <v>0</v>
      </c>
      <c r="L12" s="36"/>
      <c r="M12" s="43">
        <f t="shared" ref="M12:M25" si="4">L12*C12</f>
        <v>0</v>
      </c>
      <c r="N12" s="36"/>
      <c r="O12" s="43">
        <f t="shared" ref="O12:O25" si="5">N12*C12</f>
        <v>0</v>
      </c>
      <c r="P12" s="36"/>
      <c r="Q12" s="43">
        <f t="shared" ref="Q12:Q25" si="6">P12*C12</f>
        <v>0</v>
      </c>
      <c r="R12" s="36"/>
      <c r="S12" s="43">
        <f t="shared" ref="S12:S25" si="7">R12*C12</f>
        <v>0</v>
      </c>
      <c r="T12" s="36"/>
      <c r="U12" s="43">
        <f t="shared" ref="U12:U25" si="8">T12*C12</f>
        <v>0</v>
      </c>
      <c r="V12" s="36"/>
      <c r="W12" s="43">
        <f t="shared" ref="W12:W25" si="9">V12*C12</f>
        <v>0</v>
      </c>
      <c r="X12" s="36"/>
      <c r="Y12" s="43">
        <f t="shared" ref="Y12:Y25" si="10">X12*C12</f>
        <v>0</v>
      </c>
      <c r="Z12" s="36"/>
      <c r="AA12" s="43">
        <f t="shared" ref="AA12:AA25" si="11">Z12*C12</f>
        <v>0</v>
      </c>
      <c r="AB12" s="36"/>
      <c r="AC12" s="43">
        <f t="shared" ref="AC12:AC25" si="12">AB12*C12</f>
        <v>0</v>
      </c>
      <c r="AD12" s="44">
        <f t="shared" si="0"/>
        <v>0</v>
      </c>
      <c r="AE12" s="36" t="s">
        <v>97</v>
      </c>
    </row>
    <row r="13" spans="1:31" ht="25.15" customHeight="1">
      <c r="A13" s="306"/>
      <c r="B13" s="41" t="s">
        <v>73</v>
      </c>
      <c r="C13" s="42">
        <v>2.2393999999999998</v>
      </c>
      <c r="D13" s="36" t="s">
        <v>13</v>
      </c>
      <c r="E13" s="36" t="s">
        <v>5</v>
      </c>
      <c r="F13" s="36"/>
      <c r="G13" s="43">
        <f t="shared" si="1"/>
        <v>0</v>
      </c>
      <c r="H13" s="36"/>
      <c r="I13" s="43">
        <f t="shared" si="2"/>
        <v>0</v>
      </c>
      <c r="J13" s="36"/>
      <c r="K13" s="43">
        <f t="shared" si="3"/>
        <v>0</v>
      </c>
      <c r="L13" s="36"/>
      <c r="M13" s="43">
        <f t="shared" si="4"/>
        <v>0</v>
      </c>
      <c r="N13" s="36"/>
      <c r="O13" s="43">
        <f t="shared" si="5"/>
        <v>0</v>
      </c>
      <c r="P13" s="36"/>
      <c r="Q13" s="43">
        <f t="shared" si="6"/>
        <v>0</v>
      </c>
      <c r="R13" s="36"/>
      <c r="S13" s="43">
        <f t="shared" si="7"/>
        <v>0</v>
      </c>
      <c r="T13" s="36"/>
      <c r="U13" s="43">
        <f t="shared" si="8"/>
        <v>0</v>
      </c>
      <c r="V13" s="36"/>
      <c r="W13" s="43">
        <f t="shared" si="9"/>
        <v>0</v>
      </c>
      <c r="X13" s="36"/>
      <c r="Y13" s="43">
        <f t="shared" si="10"/>
        <v>0</v>
      </c>
      <c r="Z13" s="36"/>
      <c r="AA13" s="43">
        <f t="shared" si="11"/>
        <v>0</v>
      </c>
      <c r="AB13" s="36"/>
      <c r="AC13" s="43">
        <f t="shared" si="12"/>
        <v>0</v>
      </c>
      <c r="AD13" s="44">
        <f t="shared" si="0"/>
        <v>0</v>
      </c>
      <c r="AE13" s="36" t="s">
        <v>97</v>
      </c>
    </row>
    <row r="14" spans="1:31" ht="25.15" customHeight="1">
      <c r="A14" s="306"/>
      <c r="B14" s="41" t="s">
        <v>39</v>
      </c>
      <c r="C14" s="42">
        <v>2.2393999999999998</v>
      </c>
      <c r="D14" s="36" t="s">
        <v>13</v>
      </c>
      <c r="E14" s="36" t="s">
        <v>5</v>
      </c>
      <c r="F14" s="36"/>
      <c r="G14" s="43">
        <f t="shared" si="1"/>
        <v>0</v>
      </c>
      <c r="H14" s="36"/>
      <c r="I14" s="43">
        <f t="shared" si="2"/>
        <v>0</v>
      </c>
      <c r="J14" s="36"/>
      <c r="K14" s="43">
        <f t="shared" si="3"/>
        <v>0</v>
      </c>
      <c r="L14" s="36"/>
      <c r="M14" s="43">
        <f t="shared" si="4"/>
        <v>0</v>
      </c>
      <c r="N14" s="36"/>
      <c r="O14" s="43">
        <f t="shared" si="5"/>
        <v>0</v>
      </c>
      <c r="P14" s="36"/>
      <c r="Q14" s="43">
        <f t="shared" si="6"/>
        <v>0</v>
      </c>
      <c r="R14" s="36"/>
      <c r="S14" s="43">
        <f t="shared" si="7"/>
        <v>0</v>
      </c>
      <c r="T14" s="36"/>
      <c r="U14" s="43">
        <f t="shared" si="8"/>
        <v>0</v>
      </c>
      <c r="V14" s="36"/>
      <c r="W14" s="43">
        <f t="shared" si="9"/>
        <v>0</v>
      </c>
      <c r="X14" s="36"/>
      <c r="Y14" s="43">
        <f t="shared" si="10"/>
        <v>0</v>
      </c>
      <c r="Z14" s="36"/>
      <c r="AA14" s="43">
        <f t="shared" si="11"/>
        <v>0</v>
      </c>
      <c r="AB14" s="36"/>
      <c r="AC14" s="43">
        <f t="shared" si="12"/>
        <v>0</v>
      </c>
      <c r="AD14" s="44">
        <f t="shared" si="0"/>
        <v>0</v>
      </c>
      <c r="AE14" s="36" t="s">
        <v>97</v>
      </c>
    </row>
    <row r="15" spans="1:31" ht="25.15" customHeight="1">
      <c r="A15" s="306"/>
      <c r="B15" s="45" t="s">
        <v>71</v>
      </c>
      <c r="C15" s="42">
        <v>1</v>
      </c>
      <c r="D15" s="36" t="s">
        <v>72</v>
      </c>
      <c r="E15" s="36" t="s">
        <v>10</v>
      </c>
      <c r="F15" s="36"/>
      <c r="G15" s="43">
        <f t="shared" si="1"/>
        <v>0</v>
      </c>
      <c r="H15" s="36"/>
      <c r="I15" s="43">
        <f t="shared" si="2"/>
        <v>0</v>
      </c>
      <c r="J15" s="36"/>
      <c r="K15" s="43">
        <f t="shared" si="3"/>
        <v>0</v>
      </c>
      <c r="L15" s="36"/>
      <c r="M15" s="43">
        <f t="shared" si="4"/>
        <v>0</v>
      </c>
      <c r="N15" s="36"/>
      <c r="O15" s="43">
        <f t="shared" si="5"/>
        <v>0</v>
      </c>
      <c r="P15" s="36"/>
      <c r="Q15" s="43">
        <f t="shared" si="6"/>
        <v>0</v>
      </c>
      <c r="R15" s="36"/>
      <c r="S15" s="43">
        <f t="shared" si="7"/>
        <v>0</v>
      </c>
      <c r="T15" s="36"/>
      <c r="U15" s="43">
        <f t="shared" si="8"/>
        <v>0</v>
      </c>
      <c r="V15" s="36"/>
      <c r="W15" s="43">
        <f t="shared" si="9"/>
        <v>0</v>
      </c>
      <c r="X15" s="36"/>
      <c r="Y15" s="43">
        <f t="shared" si="10"/>
        <v>0</v>
      </c>
      <c r="Z15" s="36"/>
      <c r="AA15" s="43">
        <f t="shared" si="11"/>
        <v>0</v>
      </c>
      <c r="AB15" s="36"/>
      <c r="AC15" s="43">
        <f t="shared" si="12"/>
        <v>0</v>
      </c>
      <c r="AD15" s="44">
        <f t="shared" si="0"/>
        <v>0</v>
      </c>
      <c r="AE15" s="36" t="s">
        <v>97</v>
      </c>
    </row>
    <row r="16" spans="1:31" ht="24.4" customHeight="1">
      <c r="A16" s="306"/>
      <c r="B16" s="64" t="s">
        <v>69</v>
      </c>
      <c r="C16" s="63">
        <v>28</v>
      </c>
      <c r="D16" s="36" t="s">
        <v>57</v>
      </c>
      <c r="E16" s="36" t="s">
        <v>41</v>
      </c>
      <c r="F16" s="61">
        <f>'CH4จาก Septic tank 2567'!$D$4</f>
        <v>0</v>
      </c>
      <c r="G16" s="43">
        <f t="shared" si="1"/>
        <v>0</v>
      </c>
      <c r="H16" s="61">
        <f>'CH4จาก Septic tank 2567'!$D$4</f>
        <v>0</v>
      </c>
      <c r="I16" s="43">
        <f t="shared" si="2"/>
        <v>0</v>
      </c>
      <c r="J16" s="61">
        <f>'CH4จาก Septic tank 2567'!$E$4</f>
        <v>0</v>
      </c>
      <c r="K16" s="43">
        <f t="shared" si="3"/>
        <v>0</v>
      </c>
      <c r="L16" s="61">
        <f>'CH4จาก Septic tank 2567'!$F$4</f>
        <v>0</v>
      </c>
      <c r="M16" s="43">
        <f t="shared" si="4"/>
        <v>0</v>
      </c>
      <c r="N16" s="61">
        <f>'CH4จาก Septic tank 2567'!$G$4</f>
        <v>0</v>
      </c>
      <c r="O16" s="43">
        <f t="shared" si="5"/>
        <v>0</v>
      </c>
      <c r="P16" s="61">
        <f>'CH4จาก Septic tank 2567'!$H$4</f>
        <v>0</v>
      </c>
      <c r="Q16" s="43">
        <f t="shared" si="6"/>
        <v>0</v>
      </c>
      <c r="R16" s="61">
        <f>'CH4จาก Septic tank 2567'!$I$4</f>
        <v>0</v>
      </c>
      <c r="S16" s="43">
        <f t="shared" si="7"/>
        <v>0</v>
      </c>
      <c r="T16" s="61">
        <f>'CH4จาก Septic tank 2567'!$J$4</f>
        <v>0</v>
      </c>
      <c r="U16" s="43">
        <f t="shared" si="8"/>
        <v>0</v>
      </c>
      <c r="V16" s="61">
        <f>'CH4จาก Septic tank 2567'!$K$4</f>
        <v>0</v>
      </c>
      <c r="W16" s="43">
        <f t="shared" si="9"/>
        <v>0</v>
      </c>
      <c r="X16" s="61">
        <f>'CH4จาก Septic tank 2567'!$L$4</f>
        <v>0</v>
      </c>
      <c r="Y16" s="43">
        <f t="shared" si="10"/>
        <v>0</v>
      </c>
      <c r="Z16" s="61">
        <f>'CH4จาก Septic tank 2567'!$M$4</f>
        <v>0</v>
      </c>
      <c r="AA16" s="43">
        <f t="shared" si="11"/>
        <v>0</v>
      </c>
      <c r="AB16" s="61">
        <f>'CH4จาก Septic tank 2567'!$N$4</f>
        <v>0</v>
      </c>
      <c r="AC16" s="43">
        <f t="shared" si="12"/>
        <v>0</v>
      </c>
      <c r="AD16" s="44">
        <f t="shared" si="0"/>
        <v>0</v>
      </c>
      <c r="AE16" s="36" t="s">
        <v>97</v>
      </c>
    </row>
    <row r="17" spans="1:44" ht="24.4" customHeight="1">
      <c r="A17" s="306"/>
      <c r="B17" s="65" t="s">
        <v>70</v>
      </c>
      <c r="C17" s="42">
        <v>28</v>
      </c>
      <c r="D17" s="36" t="s">
        <v>57</v>
      </c>
      <c r="E17" s="36" t="s">
        <v>41</v>
      </c>
      <c r="F17" s="46">
        <f>'CH4จากบ่อบำบัดไม่เติมอากาศ 2567'!$B$13</f>
        <v>0</v>
      </c>
      <c r="G17" s="43">
        <f t="shared" si="1"/>
        <v>0</v>
      </c>
      <c r="H17" s="46">
        <f>'CH4จากบ่อบำบัดไม่เติมอากาศ 2567'!$C$13</f>
        <v>0</v>
      </c>
      <c r="I17" s="43">
        <f t="shared" si="2"/>
        <v>0</v>
      </c>
      <c r="J17" s="46">
        <f>'CH4จากบ่อบำบัดไม่เติมอากาศ 2567'!$D$13</f>
        <v>0</v>
      </c>
      <c r="K17" s="43">
        <f t="shared" si="3"/>
        <v>0</v>
      </c>
      <c r="L17" s="46">
        <f>'CH4จากบ่อบำบัดไม่เติมอากาศ 2567'!$E$13</f>
        <v>0</v>
      </c>
      <c r="M17" s="43">
        <f t="shared" si="4"/>
        <v>0</v>
      </c>
      <c r="N17" s="46">
        <f>'CH4จากบ่อบำบัดไม่เติมอากาศ 2567'!$F$13</f>
        <v>0</v>
      </c>
      <c r="O17" s="43">
        <f t="shared" si="5"/>
        <v>0</v>
      </c>
      <c r="P17" s="46">
        <f>'CH4จากบ่อบำบัดไม่เติมอากาศ 2567'!$G$13</f>
        <v>0</v>
      </c>
      <c r="Q17" s="43">
        <f t="shared" si="6"/>
        <v>0</v>
      </c>
      <c r="R17" s="46">
        <f>'CH4จากบ่อบำบัดไม่เติมอากาศ 2567'!$H$13</f>
        <v>0</v>
      </c>
      <c r="S17" s="43">
        <f t="shared" si="7"/>
        <v>0</v>
      </c>
      <c r="T17" s="46">
        <f>'CH4จากบ่อบำบัดไม่เติมอากาศ 2567'!$I$13</f>
        <v>0</v>
      </c>
      <c r="U17" s="43">
        <f t="shared" si="8"/>
        <v>0</v>
      </c>
      <c r="V17" s="46">
        <f>'CH4จากบ่อบำบัดไม่เติมอากาศ 2567'!$J$13</f>
        <v>0</v>
      </c>
      <c r="W17" s="43">
        <f t="shared" si="9"/>
        <v>0</v>
      </c>
      <c r="X17" s="46">
        <f>'CH4จากบ่อบำบัดไม่เติมอากาศ 2567'!$K$13</f>
        <v>0</v>
      </c>
      <c r="Y17" s="43">
        <f t="shared" si="10"/>
        <v>0</v>
      </c>
      <c r="Z17" s="46">
        <f>'CH4จากบ่อบำบัดไม่เติมอากาศ 2567'!$L$13</f>
        <v>0</v>
      </c>
      <c r="AA17" s="43">
        <f t="shared" si="11"/>
        <v>0</v>
      </c>
      <c r="AB17" s="46">
        <f>'CH4จากบ่อบำบัดไม่เติมอากาศ 2567'!$M$13</f>
        <v>0</v>
      </c>
      <c r="AC17" s="43">
        <f t="shared" si="12"/>
        <v>0</v>
      </c>
      <c r="AD17" s="44">
        <f t="shared" si="0"/>
        <v>0</v>
      </c>
      <c r="AE17" s="36" t="s">
        <v>97</v>
      </c>
    </row>
    <row r="18" spans="1:44" ht="24.4" customHeight="1">
      <c r="A18" s="306"/>
      <c r="B18" s="45" t="s">
        <v>216</v>
      </c>
      <c r="C18" s="42">
        <v>1760</v>
      </c>
      <c r="D18" s="36" t="s">
        <v>217</v>
      </c>
      <c r="E18" s="36" t="s">
        <v>220</v>
      </c>
      <c r="F18" s="46"/>
      <c r="G18" s="43"/>
      <c r="H18" s="46"/>
      <c r="I18" s="43"/>
      <c r="J18" s="46"/>
      <c r="K18" s="43"/>
      <c r="L18" s="46"/>
      <c r="M18" s="43"/>
      <c r="N18" s="46"/>
      <c r="O18" s="43"/>
      <c r="P18" s="46"/>
      <c r="Q18" s="43"/>
      <c r="R18" s="46"/>
      <c r="S18" s="43"/>
      <c r="T18" s="46"/>
      <c r="U18" s="43"/>
      <c r="V18" s="46"/>
      <c r="W18" s="43"/>
      <c r="X18" s="46"/>
      <c r="Y18" s="43"/>
      <c r="Z18" s="46"/>
      <c r="AA18" s="43"/>
      <c r="AB18" s="46"/>
      <c r="AC18" s="43"/>
      <c r="AD18" s="44"/>
      <c r="AE18" s="36"/>
    </row>
    <row r="19" spans="1:44" ht="25.15" customHeight="1">
      <c r="A19" s="307"/>
      <c r="B19" s="45" t="s">
        <v>215</v>
      </c>
      <c r="C19" s="42">
        <v>677</v>
      </c>
      <c r="D19" s="36" t="s">
        <v>218</v>
      </c>
      <c r="E19" s="47" t="s">
        <v>219</v>
      </c>
      <c r="F19" s="36"/>
      <c r="G19" s="43">
        <f t="shared" si="1"/>
        <v>0</v>
      </c>
      <c r="H19" s="36"/>
      <c r="I19" s="43">
        <f t="shared" si="2"/>
        <v>0</v>
      </c>
      <c r="J19" s="36"/>
      <c r="K19" s="43">
        <f t="shared" si="3"/>
        <v>0</v>
      </c>
      <c r="L19" s="36"/>
      <c r="M19" s="43">
        <f t="shared" si="4"/>
        <v>0</v>
      </c>
      <c r="N19" s="36"/>
      <c r="O19" s="43">
        <f t="shared" si="5"/>
        <v>0</v>
      </c>
      <c r="P19" s="36"/>
      <c r="Q19" s="43">
        <f t="shared" si="6"/>
        <v>0</v>
      </c>
      <c r="R19" s="36"/>
      <c r="S19" s="43">
        <f t="shared" si="7"/>
        <v>0</v>
      </c>
      <c r="T19" s="36"/>
      <c r="U19" s="43">
        <f t="shared" si="8"/>
        <v>0</v>
      </c>
      <c r="V19" s="36"/>
      <c r="W19" s="43">
        <f t="shared" si="9"/>
        <v>0</v>
      </c>
      <c r="X19" s="36"/>
      <c r="Y19" s="43">
        <f t="shared" si="10"/>
        <v>0</v>
      </c>
      <c r="Z19" s="36"/>
      <c r="AA19" s="43">
        <f t="shared" si="11"/>
        <v>0</v>
      </c>
      <c r="AB19" s="36"/>
      <c r="AC19" s="43">
        <f t="shared" si="12"/>
        <v>0</v>
      </c>
      <c r="AD19" s="44">
        <f t="shared" si="0"/>
        <v>0</v>
      </c>
      <c r="AE19" s="36" t="s">
        <v>97</v>
      </c>
    </row>
    <row r="20" spans="1:44" ht="37.15" customHeight="1">
      <c r="A20" s="35" t="s">
        <v>109</v>
      </c>
      <c r="B20" s="41" t="s">
        <v>7</v>
      </c>
      <c r="C20" s="42">
        <v>0.49990000000000001</v>
      </c>
      <c r="D20" s="36" t="s">
        <v>14</v>
      </c>
      <c r="E20" s="36" t="s">
        <v>8</v>
      </c>
      <c r="F20" s="228">
        <v>2178.9</v>
      </c>
      <c r="G20" s="225">
        <f t="shared" si="1"/>
        <v>1089.2321100000001</v>
      </c>
      <c r="H20" s="229">
        <v>8426.4500000000007</v>
      </c>
      <c r="I20" s="225">
        <f t="shared" si="2"/>
        <v>4212.3823550000006</v>
      </c>
      <c r="J20" s="228">
        <v>425.8</v>
      </c>
      <c r="K20" s="225">
        <f t="shared" si="3"/>
        <v>212.85742000000002</v>
      </c>
      <c r="L20" s="229">
        <v>4032.32</v>
      </c>
      <c r="M20" s="225">
        <f t="shared" si="4"/>
        <v>2015.7567680000002</v>
      </c>
      <c r="N20" s="230">
        <v>4449.08</v>
      </c>
      <c r="O20" s="225">
        <f t="shared" si="5"/>
        <v>2224.095092</v>
      </c>
      <c r="P20" s="231">
        <v>4118.78</v>
      </c>
      <c r="Q20" s="225">
        <f t="shared" si="6"/>
        <v>2058.978122</v>
      </c>
      <c r="R20" s="231">
        <v>6847.45</v>
      </c>
      <c r="S20" s="225">
        <f t="shared" si="7"/>
        <v>3423.0402549999999</v>
      </c>
      <c r="T20" s="231">
        <v>6396.13</v>
      </c>
      <c r="U20" s="225">
        <f t="shared" si="8"/>
        <v>3197.4253870000002</v>
      </c>
      <c r="V20" s="231">
        <v>1952.99</v>
      </c>
      <c r="W20" s="225">
        <f t="shared" si="9"/>
        <v>976.29970100000003</v>
      </c>
      <c r="X20" s="231">
        <v>8618</v>
      </c>
      <c r="Y20" s="225">
        <f t="shared" si="10"/>
        <v>4308.1382000000003</v>
      </c>
      <c r="Z20" s="231">
        <v>3704</v>
      </c>
      <c r="AA20" s="225">
        <f t="shared" si="11"/>
        <v>1851.6296</v>
      </c>
      <c r="AB20" s="231">
        <v>3477</v>
      </c>
      <c r="AC20" s="225">
        <f t="shared" si="12"/>
        <v>1738.1523</v>
      </c>
      <c r="AD20" s="44">
        <f t="shared" si="0"/>
        <v>27307.987310000004</v>
      </c>
      <c r="AE20" s="36" t="s">
        <v>97</v>
      </c>
    </row>
    <row r="21" spans="1:44" ht="25.15" customHeight="1">
      <c r="A21" s="299" t="s">
        <v>111</v>
      </c>
      <c r="B21" s="41" t="s">
        <v>40</v>
      </c>
      <c r="C21" s="42">
        <v>2.1019999999999999</v>
      </c>
      <c r="D21" s="36" t="s">
        <v>15</v>
      </c>
      <c r="E21" s="36" t="s">
        <v>10</v>
      </c>
      <c r="F21" s="225"/>
      <c r="G21" s="225">
        <f t="shared" si="1"/>
        <v>0</v>
      </c>
      <c r="H21" s="225"/>
      <c r="I21" s="225">
        <f t="shared" si="2"/>
        <v>0</v>
      </c>
      <c r="J21" s="225"/>
      <c r="K21" s="225">
        <f t="shared" si="3"/>
        <v>0</v>
      </c>
      <c r="L21" s="225"/>
      <c r="M21" s="225">
        <f t="shared" si="4"/>
        <v>0</v>
      </c>
      <c r="N21" s="227">
        <f>2*2.5+8*2.19</f>
        <v>22.52</v>
      </c>
      <c r="O21" s="225">
        <f t="shared" si="5"/>
        <v>47.337039999999995</v>
      </c>
      <c r="P21" s="226">
        <f>4*2.5+9*2.19+1*3.08</f>
        <v>32.79</v>
      </c>
      <c r="Q21" s="225">
        <f t="shared" si="6"/>
        <v>68.924579999999992</v>
      </c>
      <c r="R21" s="226">
        <f>2*2.5+8*2.19</f>
        <v>22.52</v>
      </c>
      <c r="S21" s="225">
        <f t="shared" si="7"/>
        <v>47.337039999999995</v>
      </c>
      <c r="T21" s="226">
        <f>33*2.5+26*2.19</f>
        <v>139.44</v>
      </c>
      <c r="U21" s="225">
        <f t="shared" si="8"/>
        <v>293.10287999999997</v>
      </c>
      <c r="V21" s="226">
        <f>1*2.5+8*2.19</f>
        <v>20.02</v>
      </c>
      <c r="W21" s="225">
        <f t="shared" si="9"/>
        <v>42.082039999999999</v>
      </c>
      <c r="X21" s="226">
        <f>18*2.5+9*2.19</f>
        <v>64.710000000000008</v>
      </c>
      <c r="Y21" s="225">
        <f t="shared" si="10"/>
        <v>136.02042</v>
      </c>
      <c r="Z21" s="226">
        <f>2*2.5+3*2.19</f>
        <v>11.57</v>
      </c>
      <c r="AA21" s="225">
        <f t="shared" si="11"/>
        <v>24.320139999999999</v>
      </c>
      <c r="AB21" s="226">
        <f>11*2.5+3*2.19</f>
        <v>34.07</v>
      </c>
      <c r="AC21" s="225">
        <f t="shared" si="12"/>
        <v>71.615139999999997</v>
      </c>
      <c r="AD21" s="44">
        <f t="shared" si="0"/>
        <v>730.73928000000001</v>
      </c>
      <c r="AE21" s="36" t="s">
        <v>97</v>
      </c>
    </row>
    <row r="22" spans="1:44" ht="25.15" customHeight="1">
      <c r="A22" s="300"/>
      <c r="B22" s="41" t="s">
        <v>84</v>
      </c>
      <c r="C22" s="42">
        <v>0.79479999999999995</v>
      </c>
      <c r="D22" s="36" t="s">
        <v>16</v>
      </c>
      <c r="E22" s="36" t="s">
        <v>11</v>
      </c>
      <c r="F22" s="225">
        <v>310</v>
      </c>
      <c r="G22" s="225">
        <f t="shared" si="1"/>
        <v>246.38799999999998</v>
      </c>
      <c r="H22" s="225">
        <v>378</v>
      </c>
      <c r="I22" s="225">
        <f t="shared" si="2"/>
        <v>300.43439999999998</v>
      </c>
      <c r="J22" s="225">
        <v>448</v>
      </c>
      <c r="K22" s="225">
        <f t="shared" si="3"/>
        <v>356.07039999999995</v>
      </c>
      <c r="L22" s="225">
        <v>459</v>
      </c>
      <c r="M22" s="225">
        <f t="shared" si="4"/>
        <v>364.81319999999999</v>
      </c>
      <c r="N22" s="225">
        <v>526</v>
      </c>
      <c r="O22" s="225">
        <f t="shared" si="5"/>
        <v>418.06479999999999</v>
      </c>
      <c r="P22" s="225">
        <v>520</v>
      </c>
      <c r="Q22" s="225">
        <f t="shared" si="6"/>
        <v>413.29599999999999</v>
      </c>
      <c r="R22" s="225">
        <v>1136</v>
      </c>
      <c r="S22" s="225">
        <f t="shared" si="7"/>
        <v>902.89279999999997</v>
      </c>
      <c r="T22" s="225">
        <v>813</v>
      </c>
      <c r="U22" s="225">
        <f t="shared" si="8"/>
        <v>646.17239999999993</v>
      </c>
      <c r="V22" s="225">
        <v>825</v>
      </c>
      <c r="W22" s="225">
        <f t="shared" si="9"/>
        <v>655.70999999999992</v>
      </c>
      <c r="X22" s="225">
        <v>960</v>
      </c>
      <c r="Y22" s="225">
        <f t="shared" si="10"/>
        <v>763.00799999999992</v>
      </c>
      <c r="Z22" s="225">
        <v>1120</v>
      </c>
      <c r="AA22" s="225">
        <f t="shared" si="11"/>
        <v>890.17599999999993</v>
      </c>
      <c r="AB22" s="225">
        <v>985</v>
      </c>
      <c r="AC22" s="225">
        <f t="shared" si="12"/>
        <v>782.87799999999993</v>
      </c>
      <c r="AD22" s="44">
        <f t="shared" si="0"/>
        <v>6739.9039999999995</v>
      </c>
      <c r="AE22" s="36" t="s">
        <v>97</v>
      </c>
    </row>
    <row r="23" spans="1:44" ht="25.15" customHeight="1">
      <c r="A23" s="300"/>
      <c r="B23" s="41" t="s">
        <v>85</v>
      </c>
      <c r="C23" s="42">
        <v>0.54100000000000004</v>
      </c>
      <c r="D23" s="36" t="s">
        <v>16</v>
      </c>
      <c r="E23" s="36" t="s">
        <v>11</v>
      </c>
      <c r="F23" s="225"/>
      <c r="G23" s="225">
        <f t="shared" si="1"/>
        <v>0</v>
      </c>
      <c r="H23" s="225"/>
      <c r="I23" s="225">
        <f t="shared" si="2"/>
        <v>0</v>
      </c>
      <c r="J23" s="225"/>
      <c r="K23" s="225">
        <f t="shared" si="3"/>
        <v>0</v>
      </c>
      <c r="L23" s="225"/>
      <c r="M23" s="225">
        <f t="shared" si="4"/>
        <v>0</v>
      </c>
      <c r="N23" s="225"/>
      <c r="O23" s="225">
        <f t="shared" si="5"/>
        <v>0</v>
      </c>
      <c r="P23" s="225"/>
      <c r="Q23" s="225">
        <f t="shared" si="6"/>
        <v>0</v>
      </c>
      <c r="R23" s="225"/>
      <c r="S23" s="225">
        <f t="shared" si="7"/>
        <v>0</v>
      </c>
      <c r="T23" s="225"/>
      <c r="U23" s="225">
        <f t="shared" si="8"/>
        <v>0</v>
      </c>
      <c r="V23" s="225"/>
      <c r="W23" s="225">
        <f t="shared" si="9"/>
        <v>0</v>
      </c>
      <c r="X23" s="225"/>
      <c r="Y23" s="225">
        <f t="shared" si="10"/>
        <v>0</v>
      </c>
      <c r="Z23" s="225"/>
      <c r="AA23" s="225">
        <f t="shared" si="11"/>
        <v>0</v>
      </c>
      <c r="AB23" s="225"/>
      <c r="AC23" s="225">
        <f t="shared" si="12"/>
        <v>0</v>
      </c>
      <c r="AD23" s="44">
        <f t="shared" si="0"/>
        <v>0</v>
      </c>
      <c r="AE23" s="36" t="s">
        <v>97</v>
      </c>
      <c r="AR23" s="48"/>
    </row>
    <row r="24" spans="1:44" ht="25.15" customHeight="1">
      <c r="A24" s="300"/>
      <c r="B24" s="39" t="s">
        <v>29</v>
      </c>
      <c r="C24" s="42">
        <v>2.3199999999999998</v>
      </c>
      <c r="D24" s="36" t="s">
        <v>15</v>
      </c>
      <c r="E24" s="47" t="s">
        <v>10</v>
      </c>
      <c r="F24" s="225"/>
      <c r="G24" s="225">
        <f t="shared" si="1"/>
        <v>0</v>
      </c>
      <c r="H24" s="225"/>
      <c r="I24" s="225">
        <f t="shared" si="2"/>
        <v>0</v>
      </c>
      <c r="J24" s="225"/>
      <c r="K24" s="225">
        <f t="shared" si="3"/>
        <v>0</v>
      </c>
      <c r="L24" s="225"/>
      <c r="M24" s="225">
        <f t="shared" si="4"/>
        <v>0</v>
      </c>
      <c r="N24" s="225">
        <v>61.6</v>
      </c>
      <c r="O24" s="225">
        <f t="shared" si="5"/>
        <v>142.91200000000001</v>
      </c>
      <c r="P24" s="225">
        <v>110.3</v>
      </c>
      <c r="Q24" s="225">
        <f t="shared" si="6"/>
        <v>255.89599999999999</v>
      </c>
      <c r="R24" s="225">
        <v>228.3</v>
      </c>
      <c r="S24" s="225">
        <f t="shared" si="7"/>
        <v>529.65599999999995</v>
      </c>
      <c r="T24" s="225">
        <v>228.4</v>
      </c>
      <c r="U24" s="225">
        <f t="shared" si="8"/>
        <v>529.88799999999992</v>
      </c>
      <c r="V24" s="225">
        <v>186.75</v>
      </c>
      <c r="W24" s="225">
        <f t="shared" si="9"/>
        <v>433.26</v>
      </c>
      <c r="X24" s="225">
        <v>161.19999999999999</v>
      </c>
      <c r="Y24" s="225">
        <f t="shared" si="10"/>
        <v>373.98399999999992</v>
      </c>
      <c r="Z24" s="225">
        <v>127</v>
      </c>
      <c r="AA24" s="225">
        <f t="shared" si="11"/>
        <v>294.64</v>
      </c>
      <c r="AB24" s="225">
        <v>150.80000000000001</v>
      </c>
      <c r="AC24" s="225">
        <f t="shared" si="12"/>
        <v>349.85599999999999</v>
      </c>
      <c r="AD24" s="44">
        <f t="shared" si="0"/>
        <v>2910.0919999999996</v>
      </c>
      <c r="AE24" s="36" t="s">
        <v>97</v>
      </c>
      <c r="AR24" s="50"/>
    </row>
    <row r="25" spans="1:44" ht="25.5" customHeight="1">
      <c r="A25" s="301"/>
      <c r="B25" s="119" t="s">
        <v>112</v>
      </c>
      <c r="C25" s="42">
        <v>2.7078000000000002</v>
      </c>
      <c r="D25" s="36" t="s">
        <v>13</v>
      </c>
      <c r="E25" s="36" t="s">
        <v>5</v>
      </c>
      <c r="F25" s="36"/>
      <c r="G25" s="43">
        <f t="shared" si="1"/>
        <v>0</v>
      </c>
      <c r="H25" s="36"/>
      <c r="I25" s="43">
        <f t="shared" si="2"/>
        <v>0</v>
      </c>
      <c r="J25" s="36"/>
      <c r="K25" s="43">
        <f t="shared" si="3"/>
        <v>0</v>
      </c>
      <c r="L25" s="36"/>
      <c r="M25" s="43">
        <f t="shared" si="4"/>
        <v>0</v>
      </c>
      <c r="N25" s="36"/>
      <c r="O25" s="43">
        <f t="shared" si="5"/>
        <v>0</v>
      </c>
      <c r="P25" s="36"/>
      <c r="Q25" s="43">
        <f t="shared" si="6"/>
        <v>0</v>
      </c>
      <c r="R25" s="36"/>
      <c r="S25" s="43">
        <f t="shared" si="7"/>
        <v>0</v>
      </c>
      <c r="T25" s="36"/>
      <c r="U25" s="43">
        <f t="shared" si="8"/>
        <v>0</v>
      </c>
      <c r="V25" s="36"/>
      <c r="W25" s="43">
        <f t="shared" si="9"/>
        <v>0</v>
      </c>
      <c r="X25" s="36"/>
      <c r="Y25" s="43">
        <f t="shared" si="10"/>
        <v>0</v>
      </c>
      <c r="Z25" s="36"/>
      <c r="AA25" s="43">
        <f t="shared" si="11"/>
        <v>0</v>
      </c>
      <c r="AB25" s="36"/>
      <c r="AC25" s="43">
        <f t="shared" si="12"/>
        <v>0</v>
      </c>
      <c r="AD25" s="44">
        <f t="shared" si="0"/>
        <v>0</v>
      </c>
      <c r="AE25" s="36" t="s">
        <v>97</v>
      </c>
      <c r="AR25" s="50"/>
    </row>
    <row r="26" spans="1:44" ht="25.5" customHeight="1">
      <c r="A26" s="302" t="s">
        <v>28</v>
      </c>
      <c r="B26" s="302"/>
      <c r="C26" s="302"/>
      <c r="D26" s="302"/>
      <c r="E26" s="302"/>
      <c r="F26" s="142"/>
      <c r="G26" s="143">
        <f t="shared" ref="G26:AD26" si="13">SUM(G8:G25)</f>
        <v>1335.6201100000001</v>
      </c>
      <c r="H26" s="143"/>
      <c r="I26" s="143">
        <f t="shared" si="13"/>
        <v>4512.8167550000007</v>
      </c>
      <c r="J26" s="143"/>
      <c r="K26" s="143">
        <f t="shared" si="13"/>
        <v>568.92782</v>
      </c>
      <c r="L26" s="143"/>
      <c r="M26" s="143">
        <f t="shared" si="13"/>
        <v>2380.5699680000002</v>
      </c>
      <c r="N26" s="143"/>
      <c r="O26" s="143">
        <f t="shared" si="13"/>
        <v>2832.4089319999998</v>
      </c>
      <c r="P26" s="143"/>
      <c r="Q26" s="143">
        <f t="shared" si="13"/>
        <v>2797.0947019999999</v>
      </c>
      <c r="R26" s="143"/>
      <c r="S26" s="143">
        <f t="shared" si="13"/>
        <v>4902.9260949999998</v>
      </c>
      <c r="T26" s="143"/>
      <c r="U26" s="143">
        <f t="shared" si="13"/>
        <v>4666.588667</v>
      </c>
      <c r="V26" s="143"/>
      <c r="W26" s="143">
        <f t="shared" si="13"/>
        <v>2107.3517409999999</v>
      </c>
      <c r="X26" s="143"/>
      <c r="Y26" s="143">
        <f t="shared" si="13"/>
        <v>5581.1506200000003</v>
      </c>
      <c r="Z26" s="143"/>
      <c r="AA26" s="143">
        <f t="shared" si="13"/>
        <v>3060.7657399999998</v>
      </c>
      <c r="AB26" s="143"/>
      <c r="AC26" s="143">
        <f t="shared" si="13"/>
        <v>2942.50144</v>
      </c>
      <c r="AD26" s="143">
        <f t="shared" si="13"/>
        <v>37688.722590000005</v>
      </c>
      <c r="AE26" s="36" t="s">
        <v>97</v>
      </c>
      <c r="AR26" s="50"/>
    </row>
    <row r="27" spans="1:44" s="34" customFormat="1" ht="25.15" customHeight="1">
      <c r="A27" s="34" t="s">
        <v>102</v>
      </c>
      <c r="B27" s="32" t="s">
        <v>222</v>
      </c>
      <c r="F27" s="62"/>
      <c r="G27" s="48"/>
      <c r="J27" s="57"/>
      <c r="AR27" s="58"/>
    </row>
    <row r="28" spans="1:44" ht="25.15" customHeight="1">
      <c r="B28" s="32" t="s">
        <v>221</v>
      </c>
      <c r="K28" s="48"/>
      <c r="L28" s="48"/>
      <c r="M28" s="48"/>
      <c r="N28" s="48"/>
      <c r="P28" s="48"/>
      <c r="Q28" s="48"/>
      <c r="R28" s="48"/>
      <c r="S28" s="48"/>
      <c r="AR28" s="50"/>
    </row>
    <row r="29" spans="1:44" ht="25.15" customHeight="1">
      <c r="B29" s="120" t="s">
        <v>223</v>
      </c>
      <c r="K29" s="48"/>
      <c r="L29" s="48"/>
      <c r="M29" s="48"/>
      <c r="N29" s="48"/>
      <c r="P29" s="48"/>
      <c r="Q29" s="48"/>
      <c r="R29" s="48"/>
      <c r="S29" s="48"/>
      <c r="AR29" s="50"/>
    </row>
    <row r="30" spans="1:44" ht="25.15" customHeight="1">
      <c r="B30" s="120" t="s">
        <v>224</v>
      </c>
      <c r="K30" s="48"/>
      <c r="L30" s="48"/>
      <c r="M30" s="48"/>
      <c r="N30" s="48"/>
      <c r="P30" s="48"/>
      <c r="Q30" s="48"/>
      <c r="R30" s="48"/>
      <c r="S30" s="48"/>
      <c r="AR30" s="50"/>
    </row>
    <row r="31" spans="1:44" ht="25.15" customHeight="1">
      <c r="B31" s="120" t="s">
        <v>225</v>
      </c>
      <c r="K31" s="48"/>
      <c r="L31" s="48"/>
      <c r="M31" s="48"/>
      <c r="N31" s="48"/>
      <c r="P31" s="48"/>
      <c r="Q31" s="48"/>
      <c r="R31" s="48"/>
      <c r="S31" s="48"/>
      <c r="AR31" s="50"/>
    </row>
    <row r="32" spans="1:44" ht="25.15" customHeight="1">
      <c r="B32" s="120" t="s">
        <v>226</v>
      </c>
      <c r="K32" s="51"/>
      <c r="L32" s="52"/>
      <c r="M32" s="53"/>
      <c r="N32" s="51"/>
      <c r="P32" s="51"/>
      <c r="Q32" s="52"/>
      <c r="R32" s="53"/>
      <c r="S32" s="51"/>
    </row>
    <row r="33" spans="1:49" ht="25.15" customHeight="1">
      <c r="B33" s="120" t="s">
        <v>227</v>
      </c>
      <c r="K33" s="51"/>
      <c r="L33" s="52"/>
      <c r="M33" s="53"/>
      <c r="N33" s="51"/>
      <c r="P33" s="51"/>
      <c r="Q33" s="52"/>
      <c r="R33" s="53"/>
      <c r="S33" s="51"/>
      <c r="AW33" s="49"/>
    </row>
    <row r="34" spans="1:49" ht="25.15" customHeight="1">
      <c r="B34" s="32" t="s">
        <v>228</v>
      </c>
      <c r="K34" s="51"/>
      <c r="L34" s="52"/>
      <c r="M34" s="53"/>
      <c r="N34" s="51"/>
      <c r="P34" s="51"/>
      <c r="Q34" s="52"/>
      <c r="R34" s="53"/>
      <c r="S34" s="51"/>
      <c r="AW34" s="49"/>
    </row>
    <row r="35" spans="1:49" ht="25.15" customHeight="1">
      <c r="K35" s="51"/>
      <c r="L35" s="52"/>
      <c r="M35" s="53"/>
      <c r="N35" s="51"/>
      <c r="P35" s="51"/>
      <c r="Q35" s="52"/>
      <c r="R35" s="53"/>
      <c r="S35" s="51"/>
      <c r="AW35" s="49"/>
    </row>
    <row r="36" spans="1:49" ht="25.15" customHeight="1">
      <c r="B36" s="303" t="s">
        <v>283</v>
      </c>
      <c r="C36" s="303"/>
      <c r="D36" s="303"/>
      <c r="E36" s="303"/>
      <c r="J36" s="32"/>
      <c r="AW36" s="49"/>
    </row>
    <row r="37" spans="1:49" ht="25.15" customHeight="1">
      <c r="B37" s="121" t="s">
        <v>96</v>
      </c>
      <c r="C37" s="121" t="s">
        <v>30</v>
      </c>
      <c r="D37" s="121" t="s">
        <v>74</v>
      </c>
      <c r="E37" s="121" t="s">
        <v>3</v>
      </c>
      <c r="J37" s="32"/>
      <c r="AW37" s="49"/>
    </row>
    <row r="38" spans="1:49" ht="25.15" customHeight="1">
      <c r="B38" s="122" t="s">
        <v>4</v>
      </c>
      <c r="C38" s="123">
        <f>(SUM(AD8:AD19))/1000</f>
        <v>0</v>
      </c>
      <c r="D38" s="124">
        <f>(C38*100)/$C$41</f>
        <v>0</v>
      </c>
      <c r="E38" s="122" t="s">
        <v>31</v>
      </c>
      <c r="J38" s="32"/>
      <c r="AW38" s="49"/>
    </row>
    <row r="39" spans="1:49" ht="25.15" customHeight="1">
      <c r="B39" s="122" t="s">
        <v>6</v>
      </c>
      <c r="C39" s="123">
        <f>$AD$20/1000</f>
        <v>27.307987310000005</v>
      </c>
      <c r="D39" s="124">
        <f>(C39*100)/$C$41</f>
        <v>72.45665396270465</v>
      </c>
      <c r="E39" s="122" t="s">
        <v>31</v>
      </c>
      <c r="J39" s="32"/>
      <c r="AW39" s="49"/>
    </row>
    <row r="40" spans="1:49" ht="25.15" customHeight="1">
      <c r="B40" s="122" t="s">
        <v>9</v>
      </c>
      <c r="C40" s="123">
        <f>SUM(AD21:AD24)/1000</f>
        <v>10.38073528</v>
      </c>
      <c r="D40" s="124">
        <f>(C40*100)/$C$41</f>
        <v>27.543346037295336</v>
      </c>
      <c r="E40" s="122" t="s">
        <v>31</v>
      </c>
      <c r="J40" s="32"/>
      <c r="AW40" s="49"/>
    </row>
    <row r="41" spans="1:49" ht="25.15" customHeight="1">
      <c r="A41" s="54"/>
      <c r="B41" s="122" t="s">
        <v>28</v>
      </c>
      <c r="C41" s="123">
        <f>SUM(C38:C40)</f>
        <v>37.688722590000005</v>
      </c>
      <c r="D41" s="124">
        <f>(C41*100)/$C$41</f>
        <v>100</v>
      </c>
      <c r="E41" s="122" t="s">
        <v>31</v>
      </c>
      <c r="J41" s="32"/>
      <c r="AW41" s="49"/>
    </row>
    <row r="42" spans="1:49" ht="25.15" customHeight="1">
      <c r="A42" s="54"/>
      <c r="B42" s="52"/>
      <c r="J42" s="32"/>
      <c r="AW42" s="49"/>
    </row>
    <row r="43" spans="1:49" ht="25.15" customHeight="1">
      <c r="A43" s="54"/>
      <c r="B43" s="52"/>
      <c r="J43" s="32"/>
      <c r="AW43" s="49"/>
    </row>
    <row r="44" spans="1:49" ht="25.15" customHeight="1">
      <c r="J44" s="32"/>
      <c r="AW44" s="49"/>
    </row>
    <row r="45" spans="1:49" ht="25.15" customHeight="1"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AW45" s="49"/>
    </row>
    <row r="46" spans="1:49" ht="25.15" customHeight="1"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AW46" s="49"/>
    </row>
    <row r="47" spans="1:49" ht="25.15" customHeight="1">
      <c r="B47" s="308" t="s">
        <v>284</v>
      </c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10"/>
    </row>
    <row r="48" spans="1:49" ht="25.15" customHeight="1">
      <c r="B48" s="162" t="s">
        <v>17</v>
      </c>
      <c r="C48" s="163" t="s">
        <v>18</v>
      </c>
      <c r="D48" s="163" t="s">
        <v>19</v>
      </c>
      <c r="E48" s="163" t="s">
        <v>237</v>
      </c>
      <c r="F48" s="163" t="s">
        <v>21</v>
      </c>
      <c r="G48" s="164" t="s">
        <v>78</v>
      </c>
      <c r="H48" s="163" t="s">
        <v>79</v>
      </c>
      <c r="I48" s="163" t="s">
        <v>23</v>
      </c>
      <c r="J48" s="163" t="s">
        <v>238</v>
      </c>
      <c r="K48" s="163" t="s">
        <v>25</v>
      </c>
      <c r="L48" s="163" t="s">
        <v>26</v>
      </c>
      <c r="M48" s="163" t="s">
        <v>22</v>
      </c>
      <c r="N48" s="163" t="s">
        <v>27</v>
      </c>
      <c r="O48" s="163" t="s">
        <v>28</v>
      </c>
      <c r="P48" s="163" t="s">
        <v>239</v>
      </c>
    </row>
    <row r="49" spans="2:16" ht="25.15" customHeight="1">
      <c r="B49" s="165" t="s">
        <v>232</v>
      </c>
      <c r="C49" s="166">
        <f>G8</f>
        <v>0</v>
      </c>
      <c r="D49" s="167">
        <f>I8</f>
        <v>0</v>
      </c>
      <c r="E49" s="167">
        <f>K8</f>
        <v>0</v>
      </c>
      <c r="F49" s="167">
        <f>M8</f>
        <v>0</v>
      </c>
      <c r="G49" s="167">
        <f>O8</f>
        <v>0</v>
      </c>
      <c r="H49" s="167">
        <f>Q8</f>
        <v>0</v>
      </c>
      <c r="I49" s="167">
        <f>S8</f>
        <v>0</v>
      </c>
      <c r="J49" s="167">
        <f>U8</f>
        <v>0</v>
      </c>
      <c r="K49" s="167">
        <f>W8</f>
        <v>0</v>
      </c>
      <c r="L49" s="167">
        <f>Y8</f>
        <v>0</v>
      </c>
      <c r="M49" s="167">
        <f>AA8</f>
        <v>0</v>
      </c>
      <c r="N49" s="167">
        <f>AC8</f>
        <v>0</v>
      </c>
      <c r="O49" s="167">
        <f t="shared" ref="O49:O66" si="14">SUM(C49:N49)</f>
        <v>0</v>
      </c>
      <c r="P49" s="167">
        <f t="shared" ref="P49:P66" si="15">AVERAGE(C49:N49)</f>
        <v>0</v>
      </c>
    </row>
    <row r="50" spans="2:16" ht="25.15" customHeight="1">
      <c r="B50" s="165" t="s">
        <v>233</v>
      </c>
      <c r="C50" s="166">
        <f>G9</f>
        <v>0</v>
      </c>
      <c r="D50" s="167">
        <f>I9</f>
        <v>0</v>
      </c>
      <c r="E50" s="167">
        <f>K9</f>
        <v>0</v>
      </c>
      <c r="F50" s="167">
        <f>M9</f>
        <v>0</v>
      </c>
      <c r="G50" s="167">
        <f>O9</f>
        <v>0</v>
      </c>
      <c r="H50" s="167">
        <f>Q9</f>
        <v>0</v>
      </c>
      <c r="I50" s="167">
        <f>S9</f>
        <v>0</v>
      </c>
      <c r="J50" s="167">
        <f>U9</f>
        <v>0</v>
      </c>
      <c r="K50" s="167">
        <f>W9</f>
        <v>0</v>
      </c>
      <c r="L50" s="167">
        <f>Y9</f>
        <v>0</v>
      </c>
      <c r="M50" s="167">
        <f>AA9</f>
        <v>0</v>
      </c>
      <c r="N50" s="167">
        <f>AC9</f>
        <v>0</v>
      </c>
      <c r="O50" s="167">
        <f t="shared" si="14"/>
        <v>0</v>
      </c>
      <c r="P50" s="167">
        <f t="shared" si="15"/>
        <v>0</v>
      </c>
    </row>
    <row r="51" spans="2:16" ht="25.15" customHeight="1">
      <c r="B51" s="165" t="s">
        <v>240</v>
      </c>
      <c r="C51" s="167">
        <f t="shared" ref="C51:C64" si="16">G12</f>
        <v>0</v>
      </c>
      <c r="D51" s="167">
        <f t="shared" ref="D51:D64" si="17">I12</f>
        <v>0</v>
      </c>
      <c r="E51" s="167">
        <f t="shared" ref="E51:E64" si="18">K12</f>
        <v>0</v>
      </c>
      <c r="F51" s="167">
        <f t="shared" ref="F51:F64" si="19">M12</f>
        <v>0</v>
      </c>
      <c r="G51" s="167">
        <f t="shared" ref="G51:G64" si="20">O12</f>
        <v>0</v>
      </c>
      <c r="H51" s="167">
        <f t="shared" ref="H51:H64" si="21">Q12</f>
        <v>0</v>
      </c>
      <c r="I51" s="167">
        <f t="shared" ref="I51:I64" si="22">S12</f>
        <v>0</v>
      </c>
      <c r="J51" s="167">
        <f t="shared" ref="J51:J64" si="23">U12</f>
        <v>0</v>
      </c>
      <c r="K51" s="167">
        <f t="shared" ref="K51:K64" si="24">W12</f>
        <v>0</v>
      </c>
      <c r="L51" s="167">
        <f t="shared" ref="L51:L64" si="25">Y12</f>
        <v>0</v>
      </c>
      <c r="M51" s="167">
        <f t="shared" ref="M51:M64" si="26">AA12</f>
        <v>0</v>
      </c>
      <c r="N51" s="167">
        <f t="shared" ref="N51:N64" si="27">AC12</f>
        <v>0</v>
      </c>
      <c r="O51" s="167">
        <f t="shared" si="14"/>
        <v>0</v>
      </c>
      <c r="P51" s="167">
        <f t="shared" si="15"/>
        <v>0</v>
      </c>
    </row>
    <row r="52" spans="2:16" ht="25.15" customHeight="1">
      <c r="B52" s="165" t="s">
        <v>241</v>
      </c>
      <c r="C52" s="167">
        <f t="shared" si="16"/>
        <v>0</v>
      </c>
      <c r="D52" s="167">
        <f t="shared" si="17"/>
        <v>0</v>
      </c>
      <c r="E52" s="167">
        <f t="shared" si="18"/>
        <v>0</v>
      </c>
      <c r="F52" s="167">
        <f t="shared" si="19"/>
        <v>0</v>
      </c>
      <c r="G52" s="167">
        <f t="shared" si="20"/>
        <v>0</v>
      </c>
      <c r="H52" s="167">
        <f t="shared" si="21"/>
        <v>0</v>
      </c>
      <c r="I52" s="167">
        <f t="shared" si="22"/>
        <v>0</v>
      </c>
      <c r="J52" s="167">
        <f t="shared" si="23"/>
        <v>0</v>
      </c>
      <c r="K52" s="167">
        <f t="shared" si="24"/>
        <v>0</v>
      </c>
      <c r="L52" s="167">
        <f t="shared" si="25"/>
        <v>0</v>
      </c>
      <c r="M52" s="167">
        <f t="shared" si="26"/>
        <v>0</v>
      </c>
      <c r="N52" s="167">
        <f t="shared" si="27"/>
        <v>0</v>
      </c>
      <c r="O52" s="167">
        <f t="shared" si="14"/>
        <v>0</v>
      </c>
      <c r="P52" s="167">
        <f t="shared" si="15"/>
        <v>0</v>
      </c>
    </row>
    <row r="53" spans="2:16" ht="25.15" customHeight="1">
      <c r="B53" s="165" t="s">
        <v>242</v>
      </c>
      <c r="C53" s="167">
        <f t="shared" si="16"/>
        <v>0</v>
      </c>
      <c r="D53" s="167">
        <f t="shared" si="17"/>
        <v>0</v>
      </c>
      <c r="E53" s="167">
        <f t="shared" si="18"/>
        <v>0</v>
      </c>
      <c r="F53" s="167">
        <f t="shared" si="19"/>
        <v>0</v>
      </c>
      <c r="G53" s="167">
        <f t="shared" si="20"/>
        <v>0</v>
      </c>
      <c r="H53" s="167">
        <f t="shared" si="21"/>
        <v>0</v>
      </c>
      <c r="I53" s="167">
        <f t="shared" si="22"/>
        <v>0</v>
      </c>
      <c r="J53" s="167">
        <f t="shared" si="23"/>
        <v>0</v>
      </c>
      <c r="K53" s="167">
        <f t="shared" si="24"/>
        <v>0</v>
      </c>
      <c r="L53" s="167">
        <f t="shared" si="25"/>
        <v>0</v>
      </c>
      <c r="M53" s="167">
        <f t="shared" si="26"/>
        <v>0</v>
      </c>
      <c r="N53" s="167">
        <f t="shared" si="27"/>
        <v>0</v>
      </c>
      <c r="O53" s="167">
        <f t="shared" si="14"/>
        <v>0</v>
      </c>
      <c r="P53" s="167">
        <f t="shared" si="15"/>
        <v>0</v>
      </c>
    </row>
    <row r="54" spans="2:16" ht="25.15" customHeight="1">
      <c r="B54" s="165" t="s">
        <v>234</v>
      </c>
      <c r="C54" s="167">
        <f t="shared" si="16"/>
        <v>0</v>
      </c>
      <c r="D54" s="167">
        <f t="shared" si="17"/>
        <v>0</v>
      </c>
      <c r="E54" s="167">
        <f t="shared" si="18"/>
        <v>0</v>
      </c>
      <c r="F54" s="167">
        <f t="shared" si="19"/>
        <v>0</v>
      </c>
      <c r="G54" s="167">
        <f t="shared" si="20"/>
        <v>0</v>
      </c>
      <c r="H54" s="167">
        <f t="shared" si="21"/>
        <v>0</v>
      </c>
      <c r="I54" s="167">
        <f t="shared" si="22"/>
        <v>0</v>
      </c>
      <c r="J54" s="167">
        <f t="shared" si="23"/>
        <v>0</v>
      </c>
      <c r="K54" s="167">
        <f t="shared" si="24"/>
        <v>0</v>
      </c>
      <c r="L54" s="167">
        <f t="shared" si="25"/>
        <v>0</v>
      </c>
      <c r="M54" s="167">
        <f t="shared" si="26"/>
        <v>0</v>
      </c>
      <c r="N54" s="167">
        <f t="shared" si="27"/>
        <v>0</v>
      </c>
      <c r="O54" s="167">
        <f t="shared" si="14"/>
        <v>0</v>
      </c>
      <c r="P54" s="167">
        <f t="shared" si="15"/>
        <v>0</v>
      </c>
    </row>
    <row r="55" spans="2:16" ht="25.15" customHeight="1">
      <c r="B55" s="165" t="s">
        <v>244</v>
      </c>
      <c r="C55" s="188">
        <f t="shared" si="16"/>
        <v>0</v>
      </c>
      <c r="D55" s="167">
        <f t="shared" si="17"/>
        <v>0</v>
      </c>
      <c r="E55" s="167">
        <f t="shared" si="18"/>
        <v>0</v>
      </c>
      <c r="F55" s="167">
        <f t="shared" si="19"/>
        <v>0</v>
      </c>
      <c r="G55" s="167">
        <f t="shared" si="20"/>
        <v>0</v>
      </c>
      <c r="H55" s="167">
        <f t="shared" si="21"/>
        <v>0</v>
      </c>
      <c r="I55" s="167">
        <f t="shared" si="22"/>
        <v>0</v>
      </c>
      <c r="J55" s="167">
        <f t="shared" si="23"/>
        <v>0</v>
      </c>
      <c r="K55" s="167">
        <f t="shared" si="24"/>
        <v>0</v>
      </c>
      <c r="L55" s="167">
        <f t="shared" si="25"/>
        <v>0</v>
      </c>
      <c r="M55" s="167">
        <f t="shared" si="26"/>
        <v>0</v>
      </c>
      <c r="N55" s="167">
        <f t="shared" si="27"/>
        <v>0</v>
      </c>
      <c r="O55" s="167">
        <f t="shared" si="14"/>
        <v>0</v>
      </c>
      <c r="P55" s="167">
        <f t="shared" si="15"/>
        <v>0</v>
      </c>
    </row>
    <row r="56" spans="2:16" ht="25.15" customHeight="1">
      <c r="B56" s="165" t="s">
        <v>243</v>
      </c>
      <c r="C56" s="167">
        <f t="shared" si="16"/>
        <v>0</v>
      </c>
      <c r="D56" s="167">
        <f t="shared" si="17"/>
        <v>0</v>
      </c>
      <c r="E56" s="167">
        <f t="shared" si="18"/>
        <v>0</v>
      </c>
      <c r="F56" s="167">
        <f t="shared" si="19"/>
        <v>0</v>
      </c>
      <c r="G56" s="167">
        <f t="shared" si="20"/>
        <v>0</v>
      </c>
      <c r="H56" s="167">
        <f t="shared" si="21"/>
        <v>0</v>
      </c>
      <c r="I56" s="167">
        <f t="shared" si="22"/>
        <v>0</v>
      </c>
      <c r="J56" s="167">
        <f t="shared" si="23"/>
        <v>0</v>
      </c>
      <c r="K56" s="167">
        <f t="shared" si="24"/>
        <v>0</v>
      </c>
      <c r="L56" s="167">
        <f t="shared" si="25"/>
        <v>0</v>
      </c>
      <c r="M56" s="167">
        <f t="shared" si="26"/>
        <v>0</v>
      </c>
      <c r="N56" s="167">
        <f t="shared" si="27"/>
        <v>0</v>
      </c>
      <c r="O56" s="167">
        <f t="shared" si="14"/>
        <v>0</v>
      </c>
      <c r="P56" s="167">
        <f t="shared" si="15"/>
        <v>0</v>
      </c>
    </row>
    <row r="57" spans="2:16" ht="25.15" customHeight="1">
      <c r="B57" s="165" t="s">
        <v>235</v>
      </c>
      <c r="C57" s="167">
        <f t="shared" si="16"/>
        <v>0</v>
      </c>
      <c r="D57" s="167">
        <f t="shared" si="17"/>
        <v>0</v>
      </c>
      <c r="E57" s="167">
        <f t="shared" si="18"/>
        <v>0</v>
      </c>
      <c r="F57" s="167">
        <f t="shared" si="19"/>
        <v>0</v>
      </c>
      <c r="G57" s="167">
        <f t="shared" si="20"/>
        <v>0</v>
      </c>
      <c r="H57" s="167">
        <f t="shared" si="21"/>
        <v>0</v>
      </c>
      <c r="I57" s="167">
        <f t="shared" si="22"/>
        <v>0</v>
      </c>
      <c r="J57" s="167">
        <f t="shared" si="23"/>
        <v>0</v>
      </c>
      <c r="K57" s="167">
        <f t="shared" si="24"/>
        <v>0</v>
      </c>
      <c r="L57" s="167">
        <f t="shared" si="25"/>
        <v>0</v>
      </c>
      <c r="M57" s="167">
        <f t="shared" si="26"/>
        <v>0</v>
      </c>
      <c r="N57" s="167">
        <f t="shared" si="27"/>
        <v>0</v>
      </c>
      <c r="O57" s="167">
        <f t="shared" si="14"/>
        <v>0</v>
      </c>
      <c r="P57" s="167">
        <f t="shared" si="15"/>
        <v>0</v>
      </c>
    </row>
    <row r="58" spans="2:16" ht="25.15" customHeight="1">
      <c r="B58" s="165" t="s">
        <v>236</v>
      </c>
      <c r="C58" s="167">
        <f t="shared" si="16"/>
        <v>0</v>
      </c>
      <c r="D58" s="167">
        <f t="shared" si="17"/>
        <v>0</v>
      </c>
      <c r="E58" s="167">
        <f t="shared" si="18"/>
        <v>0</v>
      </c>
      <c r="F58" s="167">
        <f t="shared" si="19"/>
        <v>0</v>
      </c>
      <c r="G58" s="167">
        <f t="shared" si="20"/>
        <v>0</v>
      </c>
      <c r="H58" s="167">
        <f t="shared" si="21"/>
        <v>0</v>
      </c>
      <c r="I58" s="167">
        <f t="shared" si="22"/>
        <v>0</v>
      </c>
      <c r="J58" s="167">
        <f t="shared" si="23"/>
        <v>0</v>
      </c>
      <c r="K58" s="167">
        <f t="shared" si="24"/>
        <v>0</v>
      </c>
      <c r="L58" s="167">
        <f t="shared" si="25"/>
        <v>0</v>
      </c>
      <c r="M58" s="167">
        <f t="shared" si="26"/>
        <v>0</v>
      </c>
      <c r="N58" s="167">
        <f t="shared" si="27"/>
        <v>0</v>
      </c>
      <c r="O58" s="167">
        <f t="shared" si="14"/>
        <v>0</v>
      </c>
      <c r="P58" s="167">
        <f t="shared" si="15"/>
        <v>0</v>
      </c>
    </row>
    <row r="59" spans="2:16" ht="25.15" customHeight="1">
      <c r="B59" s="165" t="s">
        <v>7</v>
      </c>
      <c r="C59" s="220">
        <f t="shared" si="16"/>
        <v>1089.2321100000001</v>
      </c>
      <c r="D59" s="221">
        <f t="shared" si="17"/>
        <v>4212.3823550000006</v>
      </c>
      <c r="E59" s="221">
        <f t="shared" si="18"/>
        <v>212.85742000000002</v>
      </c>
      <c r="F59" s="221">
        <f t="shared" si="19"/>
        <v>2015.7567680000002</v>
      </c>
      <c r="G59" s="221">
        <f t="shared" si="20"/>
        <v>2224.095092</v>
      </c>
      <c r="H59" s="221">
        <f t="shared" si="21"/>
        <v>2058.978122</v>
      </c>
      <c r="I59" s="221">
        <f t="shared" si="22"/>
        <v>3423.0402549999999</v>
      </c>
      <c r="J59" s="221">
        <f t="shared" si="23"/>
        <v>3197.4253870000002</v>
      </c>
      <c r="K59" s="221">
        <f t="shared" si="24"/>
        <v>976.29970100000003</v>
      </c>
      <c r="L59" s="221">
        <f t="shared" si="25"/>
        <v>4308.1382000000003</v>
      </c>
      <c r="M59" s="221">
        <f t="shared" si="26"/>
        <v>1851.6296</v>
      </c>
      <c r="N59" s="221">
        <f t="shared" si="27"/>
        <v>1738.1523</v>
      </c>
      <c r="O59" s="221">
        <f t="shared" si="14"/>
        <v>27307.987310000004</v>
      </c>
      <c r="P59" s="221">
        <f t="shared" si="15"/>
        <v>2275.6656091666669</v>
      </c>
    </row>
    <row r="60" spans="2:16" ht="25.15" customHeight="1">
      <c r="B60" s="165" t="s">
        <v>40</v>
      </c>
      <c r="C60" s="221">
        <f t="shared" si="16"/>
        <v>0</v>
      </c>
      <c r="D60" s="221">
        <f t="shared" si="17"/>
        <v>0</v>
      </c>
      <c r="E60" s="221">
        <f t="shared" si="18"/>
        <v>0</v>
      </c>
      <c r="F60" s="221">
        <f t="shared" si="19"/>
        <v>0</v>
      </c>
      <c r="G60" s="221">
        <f t="shared" si="20"/>
        <v>47.337039999999995</v>
      </c>
      <c r="H60" s="221">
        <f t="shared" si="21"/>
        <v>68.924579999999992</v>
      </c>
      <c r="I60" s="221">
        <f t="shared" si="22"/>
        <v>47.337039999999995</v>
      </c>
      <c r="J60" s="221">
        <f t="shared" si="23"/>
        <v>293.10287999999997</v>
      </c>
      <c r="K60" s="221">
        <f t="shared" si="24"/>
        <v>42.082039999999999</v>
      </c>
      <c r="L60" s="221">
        <f t="shared" si="25"/>
        <v>136.02042</v>
      </c>
      <c r="M60" s="221">
        <f t="shared" si="26"/>
        <v>24.320139999999999</v>
      </c>
      <c r="N60" s="221">
        <f t="shared" si="27"/>
        <v>71.615139999999997</v>
      </c>
      <c r="O60" s="221">
        <f t="shared" si="14"/>
        <v>730.73928000000001</v>
      </c>
      <c r="P60" s="221">
        <f t="shared" si="15"/>
        <v>60.894939999999998</v>
      </c>
    </row>
    <row r="61" spans="2:16" ht="25.15" customHeight="1">
      <c r="B61" s="165" t="s">
        <v>84</v>
      </c>
      <c r="C61" s="221">
        <f t="shared" si="16"/>
        <v>246.38799999999998</v>
      </c>
      <c r="D61" s="221">
        <f t="shared" si="17"/>
        <v>300.43439999999998</v>
      </c>
      <c r="E61" s="221">
        <f t="shared" si="18"/>
        <v>356.07039999999995</v>
      </c>
      <c r="F61" s="221">
        <f t="shared" si="19"/>
        <v>364.81319999999999</v>
      </c>
      <c r="G61" s="221">
        <f t="shared" si="20"/>
        <v>418.06479999999999</v>
      </c>
      <c r="H61" s="221">
        <f t="shared" si="21"/>
        <v>413.29599999999999</v>
      </c>
      <c r="I61" s="221">
        <f t="shared" si="22"/>
        <v>902.89279999999997</v>
      </c>
      <c r="J61" s="221">
        <f t="shared" si="23"/>
        <v>646.17239999999993</v>
      </c>
      <c r="K61" s="221">
        <f t="shared" si="24"/>
        <v>655.70999999999992</v>
      </c>
      <c r="L61" s="221">
        <f t="shared" si="25"/>
        <v>763.00799999999992</v>
      </c>
      <c r="M61" s="221">
        <f t="shared" si="26"/>
        <v>890.17599999999993</v>
      </c>
      <c r="N61" s="221">
        <f t="shared" si="27"/>
        <v>782.87799999999993</v>
      </c>
      <c r="O61" s="221">
        <f t="shared" si="14"/>
        <v>6739.9039999999995</v>
      </c>
      <c r="P61" s="221">
        <f t="shared" si="15"/>
        <v>561.65866666666659</v>
      </c>
    </row>
    <row r="62" spans="2:16" ht="25.15" customHeight="1">
      <c r="B62" s="165" t="s">
        <v>85</v>
      </c>
      <c r="C62" s="221">
        <f t="shared" si="16"/>
        <v>0</v>
      </c>
      <c r="D62" s="221">
        <f t="shared" si="17"/>
        <v>0</v>
      </c>
      <c r="E62" s="221">
        <f t="shared" si="18"/>
        <v>0</v>
      </c>
      <c r="F62" s="221">
        <f t="shared" si="19"/>
        <v>0</v>
      </c>
      <c r="G62" s="221">
        <f t="shared" si="20"/>
        <v>0</v>
      </c>
      <c r="H62" s="221">
        <f t="shared" si="21"/>
        <v>0</v>
      </c>
      <c r="I62" s="221">
        <f t="shared" si="22"/>
        <v>0</v>
      </c>
      <c r="J62" s="221">
        <f t="shared" si="23"/>
        <v>0</v>
      </c>
      <c r="K62" s="221">
        <f t="shared" si="24"/>
        <v>0</v>
      </c>
      <c r="L62" s="221">
        <f t="shared" si="25"/>
        <v>0</v>
      </c>
      <c r="M62" s="221">
        <f t="shared" si="26"/>
        <v>0</v>
      </c>
      <c r="N62" s="221">
        <f t="shared" si="27"/>
        <v>0</v>
      </c>
      <c r="O62" s="221">
        <f t="shared" si="14"/>
        <v>0</v>
      </c>
      <c r="P62" s="221">
        <f t="shared" si="15"/>
        <v>0</v>
      </c>
    </row>
    <row r="63" spans="2:16" ht="25.15" customHeight="1">
      <c r="B63" s="168" t="s">
        <v>29</v>
      </c>
      <c r="C63" s="221">
        <f t="shared" si="16"/>
        <v>0</v>
      </c>
      <c r="D63" s="221">
        <f t="shared" si="17"/>
        <v>0</v>
      </c>
      <c r="E63" s="221">
        <f t="shared" si="18"/>
        <v>0</v>
      </c>
      <c r="F63" s="221">
        <f t="shared" si="19"/>
        <v>0</v>
      </c>
      <c r="G63" s="221">
        <f t="shared" si="20"/>
        <v>142.91200000000001</v>
      </c>
      <c r="H63" s="221">
        <f t="shared" si="21"/>
        <v>255.89599999999999</v>
      </c>
      <c r="I63" s="221">
        <f t="shared" si="22"/>
        <v>529.65599999999995</v>
      </c>
      <c r="J63" s="221">
        <f t="shared" si="23"/>
        <v>529.88799999999992</v>
      </c>
      <c r="K63" s="221">
        <f t="shared" si="24"/>
        <v>433.26</v>
      </c>
      <c r="L63" s="221">
        <f t="shared" si="25"/>
        <v>373.98399999999992</v>
      </c>
      <c r="M63" s="221">
        <f t="shared" si="26"/>
        <v>294.64</v>
      </c>
      <c r="N63" s="221">
        <f t="shared" si="27"/>
        <v>349.85599999999999</v>
      </c>
      <c r="O63" s="221">
        <f t="shared" si="14"/>
        <v>2910.0919999999996</v>
      </c>
      <c r="P63" s="221">
        <f t="shared" si="15"/>
        <v>242.50766666666664</v>
      </c>
    </row>
    <row r="64" spans="2:16" ht="25.15" customHeight="1">
      <c r="B64" s="170" t="s">
        <v>112</v>
      </c>
      <c r="C64" s="221">
        <f t="shared" si="16"/>
        <v>0</v>
      </c>
      <c r="D64" s="221">
        <f t="shared" si="17"/>
        <v>0</v>
      </c>
      <c r="E64" s="221">
        <f t="shared" si="18"/>
        <v>0</v>
      </c>
      <c r="F64" s="221">
        <f t="shared" si="19"/>
        <v>0</v>
      </c>
      <c r="G64" s="221">
        <f t="shared" si="20"/>
        <v>0</v>
      </c>
      <c r="H64" s="221">
        <f t="shared" si="21"/>
        <v>0</v>
      </c>
      <c r="I64" s="221">
        <f t="shared" si="22"/>
        <v>0</v>
      </c>
      <c r="J64" s="221">
        <f t="shared" si="23"/>
        <v>0</v>
      </c>
      <c r="K64" s="221">
        <f t="shared" si="24"/>
        <v>0</v>
      </c>
      <c r="L64" s="221">
        <f t="shared" si="25"/>
        <v>0</v>
      </c>
      <c r="M64" s="221">
        <f t="shared" si="26"/>
        <v>0</v>
      </c>
      <c r="N64" s="221">
        <f t="shared" si="27"/>
        <v>0</v>
      </c>
      <c r="O64" s="221">
        <f t="shared" si="14"/>
        <v>0</v>
      </c>
      <c r="P64" s="221">
        <f t="shared" si="15"/>
        <v>0</v>
      </c>
    </row>
    <row r="65" spans="2:16" ht="25.15" customHeight="1">
      <c r="B65" s="232" t="s">
        <v>278</v>
      </c>
      <c r="C65" s="221">
        <v>32</v>
      </c>
      <c r="D65" s="221">
        <v>32</v>
      </c>
      <c r="E65" s="221">
        <v>32</v>
      </c>
      <c r="F65" s="221">
        <v>32</v>
      </c>
      <c r="G65" s="221">
        <v>32</v>
      </c>
      <c r="H65" s="221">
        <v>32</v>
      </c>
      <c r="I65" s="221">
        <v>32</v>
      </c>
      <c r="J65" s="221">
        <v>32</v>
      </c>
      <c r="K65" s="221">
        <v>32</v>
      </c>
      <c r="L65" s="221">
        <v>32</v>
      </c>
      <c r="M65" s="221">
        <v>32</v>
      </c>
      <c r="N65" s="221">
        <v>32</v>
      </c>
      <c r="O65" s="221">
        <f t="shared" si="14"/>
        <v>384</v>
      </c>
      <c r="P65" s="221">
        <f t="shared" si="15"/>
        <v>32</v>
      </c>
    </row>
    <row r="66" spans="2:16" ht="25.15" customHeight="1">
      <c r="B66" s="232" t="s">
        <v>285</v>
      </c>
      <c r="C66" s="220">
        <f>'สรุปการคำนวณ ปี 2567'!$G$26</f>
        <v>1335.6201100000001</v>
      </c>
      <c r="D66" s="221">
        <f>'สรุปการคำนวณ ปี 2567'!$I$26</f>
        <v>4512.8167550000007</v>
      </c>
      <c r="E66" s="221">
        <f>'สรุปการคำนวณ ปี 2567'!$K$26</f>
        <v>568.92782</v>
      </c>
      <c r="F66" s="221">
        <f>'สรุปการคำนวณ ปี 2567'!$M$26</f>
        <v>2380.5699680000002</v>
      </c>
      <c r="G66" s="221">
        <f>'สรุปการคำนวณ ปี 2567'!$O$26</f>
        <v>2832.4089319999998</v>
      </c>
      <c r="H66" s="221">
        <f>'สรุปการคำนวณ ปี 2567'!$Q$26</f>
        <v>2797.0947019999999</v>
      </c>
      <c r="I66" s="221">
        <f>'สรุปการคำนวณ ปี 2567'!$S$26</f>
        <v>4902.9260949999998</v>
      </c>
      <c r="J66" s="221">
        <f>'สรุปการคำนวณ ปี 2567'!$U$26</f>
        <v>4666.588667</v>
      </c>
      <c r="K66" s="221">
        <f>'สรุปการคำนวณ ปี 2567'!$W$26</f>
        <v>2107.3517409999999</v>
      </c>
      <c r="L66" s="221">
        <f>'สรุปการคำนวณ ปี 2567'!$Y$26</f>
        <v>5581.1506200000003</v>
      </c>
      <c r="M66" s="221">
        <f>'สรุปการคำนวณ ปี 2567'!$AA$26</f>
        <v>3060.7657399999998</v>
      </c>
      <c r="N66" s="222">
        <f>'สรุปการคำนวณ ปี 2567'!$AC$26</f>
        <v>2942.50144</v>
      </c>
      <c r="O66" s="221">
        <f t="shared" si="14"/>
        <v>37688.722589999998</v>
      </c>
      <c r="P66" s="221">
        <f t="shared" si="15"/>
        <v>3140.7268824999996</v>
      </c>
    </row>
    <row r="67" spans="2:16" ht="25.15" customHeight="1">
      <c r="B67" s="232" t="s">
        <v>286</v>
      </c>
      <c r="C67" s="221">
        <f t="shared" ref="C67:N67" si="28">C66/C65</f>
        <v>41.738128437500002</v>
      </c>
      <c r="D67" s="221">
        <f t="shared" si="28"/>
        <v>141.02552359375002</v>
      </c>
      <c r="E67" s="221">
        <f t="shared" si="28"/>
        <v>17.778994375</v>
      </c>
      <c r="F67" s="221">
        <f t="shared" si="28"/>
        <v>74.392811500000008</v>
      </c>
      <c r="G67" s="221">
        <f t="shared" si="28"/>
        <v>88.512779124999994</v>
      </c>
      <c r="H67" s="221">
        <f t="shared" si="28"/>
        <v>87.409209437499996</v>
      </c>
      <c r="I67" s="221">
        <f t="shared" si="28"/>
        <v>153.21644046874999</v>
      </c>
      <c r="J67" s="221">
        <f t="shared" si="28"/>
        <v>145.83089584375</v>
      </c>
      <c r="K67" s="221">
        <f t="shared" si="28"/>
        <v>65.854741906249998</v>
      </c>
      <c r="L67" s="221">
        <f t="shared" si="28"/>
        <v>174.41095687500001</v>
      </c>
      <c r="M67" s="221">
        <f t="shared" si="28"/>
        <v>95.648929374999994</v>
      </c>
      <c r="N67" s="221">
        <f t="shared" si="28"/>
        <v>91.95317</v>
      </c>
      <c r="O67" s="221">
        <f>SUM(C67:N67)</f>
        <v>1177.7725809374999</v>
      </c>
      <c r="P67" s="221">
        <f>AVERAGE(C67:N67)</f>
        <v>98.147715078124989</v>
      </c>
    </row>
  </sheetData>
  <mergeCells count="26">
    <mergeCell ref="B47:P47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</mergeCells>
  <pageMargins left="0.70866141732283505" right="0.70866141732283505" top="0.74803149606299202" bottom="0.74803149606299202" header="0.31496062992126" footer="0.31496062992126"/>
  <pageSetup paperSize="9" scale="4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7063-D526-4D75-871F-10D438DCBB75}">
  <sheetPr>
    <tabColor rgb="FFFFFF00"/>
  </sheetPr>
  <dimension ref="A1:R29"/>
  <sheetViews>
    <sheetView zoomScale="55" zoomScaleNormal="55" workbookViewId="0">
      <selection activeCell="S36" sqref="S36"/>
    </sheetView>
  </sheetViews>
  <sheetFormatPr defaultColWidth="25.375" defaultRowHeight="24"/>
  <cols>
    <col min="1" max="1" width="41" style="6" customWidth="1"/>
    <col min="2" max="2" width="24.25" style="6" customWidth="1"/>
    <col min="3" max="15" width="10.625" style="6" customWidth="1"/>
    <col min="16" max="16" width="3.25" style="6" customWidth="1"/>
    <col min="17" max="17" width="13" style="6" customWidth="1"/>
    <col min="18" max="16384" width="25.375" style="6"/>
  </cols>
  <sheetData>
    <row r="1" spans="1:18" ht="29.25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8" ht="29.25">
      <c r="B2" s="4" t="s">
        <v>76</v>
      </c>
      <c r="C2" s="19">
        <v>30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>
        <f>SUM(C2:N2)</f>
        <v>30</v>
      </c>
      <c r="Q2" s="21">
        <f>D23*E23*F23*H23*I23</f>
        <v>1.2E-2</v>
      </c>
      <c r="R2" s="6" t="s">
        <v>90</v>
      </c>
    </row>
    <row r="3" spans="1:18">
      <c r="B3" s="4" t="s">
        <v>75</v>
      </c>
      <c r="C3" s="19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>
        <f>SUM(C3:N3)</f>
        <v>100</v>
      </c>
      <c r="P3" s="7"/>
    </row>
    <row r="4" spans="1:18">
      <c r="B4" s="30" t="s">
        <v>63</v>
      </c>
      <c r="C4" s="20">
        <f>C2*C3*$Q$2</f>
        <v>36</v>
      </c>
      <c r="D4" s="20">
        <f t="shared" ref="D4:N4" si="0">D2*D3*$Q$2</f>
        <v>0</v>
      </c>
      <c r="E4" s="20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1">
        <f>SUM(C4:N4)</f>
        <v>36</v>
      </c>
    </row>
    <row r="5" spans="1:18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65</v>
      </c>
    </row>
    <row r="10" spans="1:18" ht="96">
      <c r="A10" s="10" t="s">
        <v>61</v>
      </c>
    </row>
    <row r="12" spans="1:18" ht="72">
      <c r="A12" s="10" t="s">
        <v>62</v>
      </c>
    </row>
    <row r="14" spans="1:18" ht="54.75" customHeight="1">
      <c r="A14" s="10" t="s">
        <v>89</v>
      </c>
    </row>
    <row r="22" spans="1:10" ht="72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>
      <c r="A23" s="31" t="s">
        <v>63</v>
      </c>
      <c r="B23" s="14" t="s">
        <v>10</v>
      </c>
      <c r="C23" s="15">
        <f>D23*E23*F23*H23*I23*J23</f>
        <v>0.36</v>
      </c>
      <c r="D23" s="16">
        <v>1</v>
      </c>
      <c r="E23" s="16">
        <v>1</v>
      </c>
      <c r="F23" s="16">
        <v>0.3</v>
      </c>
      <c r="G23" s="17">
        <f>O3</f>
        <v>100</v>
      </c>
      <c r="H23" s="16">
        <v>40</v>
      </c>
      <c r="I23" s="16">
        <f>I22</f>
        <v>1E-3</v>
      </c>
      <c r="J23" s="16">
        <f>O2</f>
        <v>30</v>
      </c>
    </row>
    <row r="27" spans="1:10" ht="28.5" customHeight="1"/>
    <row r="29" spans="1:10" ht="43.5" customHeight="1">
      <c r="D29" s="18">
        <f>D23*E23*F23*G23*H23*J23</f>
        <v>36000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C0ED-8459-4E02-A538-E5EDE11B5774}">
  <sheetPr>
    <tabColor rgb="FF00B0F0"/>
  </sheetPr>
  <dimension ref="A1:P18"/>
  <sheetViews>
    <sheetView topLeftCell="A7" zoomScale="115" zoomScaleNormal="115" workbookViewId="0">
      <selection activeCell="U21" sqref="U21"/>
    </sheetView>
  </sheetViews>
  <sheetFormatPr defaultColWidth="9" defaultRowHeight="24"/>
  <cols>
    <col min="1" max="1" width="25" style="6" customWidth="1"/>
    <col min="2" max="2" width="10" style="6" customWidth="1"/>
    <col min="3" max="3" width="7.75" style="6" customWidth="1"/>
    <col min="4" max="14" width="6.625" style="6" customWidth="1"/>
    <col min="15" max="16384" width="9" style="6"/>
  </cols>
  <sheetData>
    <row r="1" spans="1:16">
      <c r="A1" s="296" t="s">
        <v>91</v>
      </c>
      <c r="B1" s="297"/>
    </row>
    <row r="2" spans="1:16">
      <c r="A2" s="297"/>
      <c r="B2" s="297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82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>
      <c r="A4" s="6" t="s">
        <v>83</v>
      </c>
      <c r="C4" s="27">
        <f>C3*0.8</f>
        <v>0</v>
      </c>
      <c r="D4" s="27">
        <f t="shared" ref="D4:O4" si="0">D3*0.8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>
      <c r="A5" s="6" t="s">
        <v>66</v>
      </c>
    </row>
    <row r="7" spans="1:16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>
      <c r="A8" s="24" t="s">
        <v>80</v>
      </c>
    </row>
    <row r="9" spans="1:16">
      <c r="A9" s="24" t="s">
        <v>98</v>
      </c>
    </row>
    <row r="10" spans="1:16">
      <c r="A10" s="24" t="s">
        <v>81</v>
      </c>
    </row>
    <row r="11" spans="1:16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67</v>
      </c>
      <c r="B12" s="27">
        <f t="shared" ref="B12:N12" si="1">C4</f>
        <v>0</v>
      </c>
      <c r="C12" s="27">
        <f t="shared" si="1"/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>
      <c r="A13" s="29" t="s">
        <v>68</v>
      </c>
      <c r="B13" s="26">
        <f t="shared" ref="B13:N13" si="2">$H$7*B12*0.12</f>
        <v>0</v>
      </c>
      <c r="C13" s="26">
        <f t="shared" si="2"/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>
      <c r="A14" s="6" t="s">
        <v>99</v>
      </c>
    </row>
    <row r="15" spans="1:16" ht="25.5" customHeight="1">
      <c r="A15" s="298" t="s">
        <v>106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</row>
    <row r="16" spans="1:16">
      <c r="A16" s="298" t="s">
        <v>107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P16" s="6" t="s">
        <v>103</v>
      </c>
    </row>
    <row r="17" spans="1:6" ht="29.25">
      <c r="A17" s="59" t="s">
        <v>100</v>
      </c>
      <c r="B17" s="59"/>
      <c r="C17" s="59"/>
      <c r="D17" s="59"/>
      <c r="E17" s="59"/>
      <c r="F17" s="59"/>
    </row>
    <row r="18" spans="1:6">
      <c r="A18" s="6" t="s">
        <v>108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674D-C29D-44E6-A9CE-21B56491329D}">
  <dimension ref="A2:M184"/>
  <sheetViews>
    <sheetView view="pageBreakPreview" topLeftCell="A13" zoomScaleNormal="70" zoomScaleSheetLayoutView="100" workbookViewId="0">
      <selection activeCell="A55" sqref="A55:XFD61"/>
    </sheetView>
  </sheetViews>
  <sheetFormatPr defaultColWidth="9.25" defaultRowHeight="14.25"/>
  <cols>
    <col min="1" max="1" width="6.25" style="67" customWidth="1"/>
    <col min="2" max="2" width="34.375" style="67" customWidth="1"/>
    <col min="3" max="3" width="8" style="67" customWidth="1"/>
    <col min="4" max="6" width="14.25" style="67" customWidth="1"/>
    <col min="7" max="7" width="14.25" style="80" customWidth="1"/>
    <col min="8" max="8" width="48.75" style="67" bestFit="1" customWidth="1"/>
    <col min="9" max="9" width="9.25" style="67"/>
    <col min="10" max="10" width="16.25" style="67" customWidth="1"/>
    <col min="11" max="11" width="23.25" style="67" customWidth="1"/>
    <col min="12" max="12" width="9.25" style="67"/>
    <col min="13" max="13" width="8.75" style="67" hidden="1" customWidth="1"/>
    <col min="14" max="15" width="0" style="67" hidden="1" customWidth="1"/>
    <col min="16" max="16" width="9.25" style="67"/>
    <col min="17" max="17" width="23.25" style="67" customWidth="1"/>
    <col min="18" max="19" width="9.25" style="67"/>
    <col min="20" max="20" width="15.25" style="67" bestFit="1" customWidth="1"/>
    <col min="21" max="21" width="12.25" style="67" bestFit="1" customWidth="1"/>
    <col min="22" max="22" width="15.25" style="67" bestFit="1" customWidth="1"/>
    <col min="23" max="16384" width="9.25" style="67"/>
  </cols>
  <sheetData>
    <row r="2" spans="1:13" ht="17.25">
      <c r="A2" s="324"/>
      <c r="B2" s="325" t="s">
        <v>113</v>
      </c>
      <c r="C2" s="324" t="s">
        <v>114</v>
      </c>
      <c r="D2" s="326" t="s">
        <v>115</v>
      </c>
      <c r="E2" s="327"/>
      <c r="F2" s="327"/>
      <c r="G2" s="327"/>
      <c r="H2" s="325" t="s">
        <v>116</v>
      </c>
      <c r="J2" s="322" t="s">
        <v>117</v>
      </c>
      <c r="K2" s="323"/>
    </row>
    <row r="3" spans="1:13">
      <c r="A3" s="324"/>
      <c r="B3" s="325"/>
      <c r="C3" s="324"/>
      <c r="D3" s="66" t="s">
        <v>118</v>
      </c>
      <c r="E3" s="66" t="s">
        <v>119</v>
      </c>
      <c r="F3" s="66" t="s">
        <v>120</v>
      </c>
      <c r="G3" s="68" t="s">
        <v>56</v>
      </c>
      <c r="H3" s="325"/>
      <c r="J3" s="69" t="s">
        <v>121</v>
      </c>
      <c r="K3" s="70" t="s">
        <v>122</v>
      </c>
    </row>
    <row r="4" spans="1:13">
      <c r="A4" s="324"/>
      <c r="B4" s="325"/>
      <c r="C4" s="324"/>
      <c r="D4" s="66" t="s">
        <v>123</v>
      </c>
      <c r="E4" s="66" t="s">
        <v>124</v>
      </c>
      <c r="F4" s="66" t="s">
        <v>125</v>
      </c>
      <c r="G4" s="68" t="s">
        <v>126</v>
      </c>
      <c r="H4" s="325"/>
      <c r="J4" s="69" t="s">
        <v>127</v>
      </c>
      <c r="K4" s="71">
        <v>1</v>
      </c>
    </row>
    <row r="5" spans="1:13">
      <c r="A5" s="72" t="s">
        <v>128</v>
      </c>
      <c r="C5" s="73"/>
      <c r="D5" s="73"/>
      <c r="E5" s="73"/>
      <c r="F5" s="73"/>
      <c r="G5" s="74"/>
      <c r="H5" s="75"/>
      <c r="J5" s="69" t="s">
        <v>129</v>
      </c>
      <c r="K5" s="71">
        <v>30</v>
      </c>
    </row>
    <row r="6" spans="1:13">
      <c r="A6" s="76"/>
      <c r="B6" s="77" t="s">
        <v>130</v>
      </c>
      <c r="C6" s="76" t="s">
        <v>131</v>
      </c>
      <c r="D6" s="78">
        <f>D69*$G$69*10^-6</f>
        <v>5.7221999999999995E-2</v>
      </c>
      <c r="E6" s="78">
        <f>E69*$G$69*10^-6</f>
        <v>1.02E-6</v>
      </c>
      <c r="F6" s="78">
        <f>F69*$G$69*10^-6</f>
        <v>1.02E-7</v>
      </c>
      <c r="G6" s="74">
        <f t="shared" ref="G6:G15" si="0">D6+(E6*$K$5)+(F6*$K$7)</f>
        <v>5.7279629999999991E-2</v>
      </c>
      <c r="H6" s="79" t="s">
        <v>132</v>
      </c>
      <c r="I6" s="80"/>
      <c r="J6" s="69" t="s">
        <v>133</v>
      </c>
      <c r="K6" s="71">
        <v>28</v>
      </c>
    </row>
    <row r="7" spans="1:13">
      <c r="A7" s="76"/>
      <c r="B7" s="77" t="s">
        <v>130</v>
      </c>
      <c r="C7" s="76" t="s">
        <v>134</v>
      </c>
      <c r="D7" s="78">
        <f>D69/1000000</f>
        <v>5.6099999999999997E-2</v>
      </c>
      <c r="E7" s="78">
        <f t="shared" ref="E7" si="1">E69/1000000</f>
        <v>9.9999999999999995E-7</v>
      </c>
      <c r="F7" s="78">
        <f>F69/1000000</f>
        <v>1.0000000000000001E-7</v>
      </c>
      <c r="G7" s="74">
        <f t="shared" si="0"/>
        <v>5.6156499999999998E-2</v>
      </c>
      <c r="H7" s="79" t="s">
        <v>132</v>
      </c>
      <c r="I7" s="80"/>
      <c r="J7" s="69" t="s">
        <v>135</v>
      </c>
      <c r="K7" s="71">
        <v>265</v>
      </c>
    </row>
    <row r="8" spans="1:13">
      <c r="A8" s="76"/>
      <c r="B8" s="77" t="s">
        <v>136</v>
      </c>
      <c r="C8" s="76" t="s">
        <v>10</v>
      </c>
      <c r="D8" s="78">
        <f>D70*$G$70*10^-6</f>
        <v>1.0574699999999999</v>
      </c>
      <c r="E8" s="78">
        <f t="shared" ref="E8:F8" si="2">E70*$G$70*10^-6</f>
        <v>1.047E-5</v>
      </c>
      <c r="F8" s="78">
        <f t="shared" si="2"/>
        <v>1.5705E-5</v>
      </c>
      <c r="G8" s="74">
        <f t="shared" si="0"/>
        <v>1.0619459249999998</v>
      </c>
      <c r="H8" s="79" t="s">
        <v>132</v>
      </c>
      <c r="I8" s="80"/>
      <c r="J8" s="69" t="s">
        <v>137</v>
      </c>
      <c r="K8" s="71">
        <v>23500</v>
      </c>
    </row>
    <row r="9" spans="1:13">
      <c r="A9" s="76"/>
      <c r="B9" s="77" t="s">
        <v>138</v>
      </c>
      <c r="C9" s="76" t="s">
        <v>139</v>
      </c>
      <c r="D9" s="78">
        <f>D71*$G$71*10^-6</f>
        <v>3.2096984443713019</v>
      </c>
      <c r="E9" s="78">
        <f>E71*$G$71*10^-6</f>
        <v>1.2440691644850007E-4</v>
      </c>
      <c r="F9" s="78">
        <f>F71*$G$71*10^-6</f>
        <v>2.4881383289700012E-5</v>
      </c>
      <c r="G9" s="74">
        <f t="shared" si="0"/>
        <v>3.2200242184365275</v>
      </c>
      <c r="H9" s="79" t="s">
        <v>140</v>
      </c>
      <c r="I9" s="80"/>
      <c r="J9" s="69" t="s">
        <v>141</v>
      </c>
      <c r="K9" s="71">
        <v>16100</v>
      </c>
    </row>
    <row r="10" spans="1:13">
      <c r="A10" s="76"/>
      <c r="B10" s="77" t="s">
        <v>142</v>
      </c>
      <c r="C10" s="76" t="s">
        <v>139</v>
      </c>
      <c r="D10" s="78">
        <f>D72*$G$72*10^-6</f>
        <v>3.2353401009425418</v>
      </c>
      <c r="E10" s="78">
        <f>E72*$G$72*10^-6</f>
        <v>1.2540077910630005E-4</v>
      </c>
      <c r="F10" s="78">
        <f>F72*$G$72*10^-6</f>
        <v>2.5080155821260009E-5</v>
      </c>
      <c r="G10" s="74">
        <f t="shared" si="0"/>
        <v>3.2457483656083648</v>
      </c>
      <c r="H10" s="79" t="s">
        <v>140</v>
      </c>
      <c r="I10" s="80"/>
      <c r="J10" s="67" t="s">
        <v>143</v>
      </c>
    </row>
    <row r="11" spans="1:13">
      <c r="A11" s="76"/>
      <c r="B11" s="77" t="s">
        <v>144</v>
      </c>
      <c r="C11" s="76" t="s">
        <v>139</v>
      </c>
      <c r="D11" s="78">
        <f>D73*$G$73*10^-6</f>
        <v>2.6987220000000001</v>
      </c>
      <c r="E11" s="78">
        <f>E73*$G$73*10^-6</f>
        <v>1.0925999999999999E-4</v>
      </c>
      <c r="F11" s="78">
        <f>F73*$G$73*10^-6</f>
        <v>2.1852E-5</v>
      </c>
      <c r="G11" s="74">
        <f t="shared" si="0"/>
        <v>2.7077905800000002</v>
      </c>
      <c r="H11" s="79" t="s">
        <v>132</v>
      </c>
      <c r="I11" s="80"/>
    </row>
    <row r="12" spans="1:13">
      <c r="A12" s="76"/>
      <c r="B12" s="77" t="s">
        <v>145</v>
      </c>
      <c r="C12" s="76" t="s">
        <v>10</v>
      </c>
      <c r="D12" s="78">
        <f>D74*$G$74*10^-6</f>
        <v>3.0866199999999999</v>
      </c>
      <c r="E12" s="78">
        <f t="shared" ref="E12:F12" si="3">E74*$G$74*10^-6</f>
        <v>3.1399999999999998E-5</v>
      </c>
      <c r="F12" s="78">
        <f t="shared" si="3"/>
        <v>4.7099999999999993E-5</v>
      </c>
      <c r="G12" s="74">
        <f t="shared" si="0"/>
        <v>3.1000435</v>
      </c>
      <c r="H12" s="79" t="s">
        <v>132</v>
      </c>
      <c r="I12" s="80"/>
      <c r="L12" s="81" t="s">
        <v>2</v>
      </c>
    </row>
    <row r="13" spans="1:13">
      <c r="A13" s="76"/>
      <c r="B13" s="77" t="s">
        <v>146</v>
      </c>
      <c r="C13" s="76" t="s">
        <v>10</v>
      </c>
      <c r="D13" s="78">
        <f>D75*$G$75*10^-6</f>
        <v>2.534157</v>
      </c>
      <c r="E13" s="78">
        <f t="shared" ref="E13:F13" si="4">E75*$G$75*10^-6</f>
        <v>2.637E-5</v>
      </c>
      <c r="F13" s="78">
        <f t="shared" si="4"/>
        <v>3.9554999999999997E-5</v>
      </c>
      <c r="G13" s="74">
        <f t="shared" si="0"/>
        <v>2.5454301749999999</v>
      </c>
      <c r="H13" s="79" t="s">
        <v>132</v>
      </c>
      <c r="I13" s="80"/>
      <c r="J13" s="67" t="s">
        <v>147</v>
      </c>
      <c r="K13" s="67" t="s">
        <v>148</v>
      </c>
      <c r="L13" s="82">
        <v>2.1019999999999999</v>
      </c>
      <c r="M13" s="67" t="s">
        <v>15</v>
      </c>
    </row>
    <row r="14" spans="1:13">
      <c r="A14" s="76"/>
      <c r="B14" s="77" t="s">
        <v>149</v>
      </c>
      <c r="C14" s="76" t="s">
        <v>139</v>
      </c>
      <c r="D14" s="78">
        <f>D76*$G$76*10^-6</f>
        <v>2.4688949999999998</v>
      </c>
      <c r="E14" s="78">
        <f>E76*$G$76*10^-6</f>
        <v>1.0359E-4</v>
      </c>
      <c r="F14" s="78">
        <f t="shared" ref="F14" si="5">F76*$G$76*10^-6</f>
        <v>2.0718000000000001E-5</v>
      </c>
      <c r="G14" s="74">
        <f t="shared" si="0"/>
        <v>2.4774929700000001</v>
      </c>
      <c r="H14" s="79" t="s">
        <v>132</v>
      </c>
      <c r="I14" s="80"/>
      <c r="K14" s="67" t="s">
        <v>150</v>
      </c>
      <c r="L14" s="82">
        <v>0.79479999999999995</v>
      </c>
      <c r="M14" s="67" t="s">
        <v>16</v>
      </c>
    </row>
    <row r="15" spans="1:13">
      <c r="A15" s="76"/>
      <c r="B15" s="77" t="s">
        <v>151</v>
      </c>
      <c r="C15" s="76" t="s">
        <v>139</v>
      </c>
      <c r="D15" s="78">
        <f>D77*$G$77*10^-6</f>
        <v>1.6797219999999999</v>
      </c>
      <c r="E15" s="78">
        <f t="shared" ref="E15:F15" si="6">E77*$G$77*10^-6</f>
        <v>2.6619999999999999E-5</v>
      </c>
      <c r="F15" s="78">
        <f t="shared" si="6"/>
        <v>2.6620000000000001E-6</v>
      </c>
      <c r="G15" s="74">
        <f t="shared" si="0"/>
        <v>1.6812260299999999</v>
      </c>
      <c r="H15" s="79" t="s">
        <v>132</v>
      </c>
      <c r="I15" s="80"/>
      <c r="K15" s="67" t="s">
        <v>29</v>
      </c>
      <c r="L15" s="82">
        <v>2.3199999999999998</v>
      </c>
      <c r="M15" s="67" t="s">
        <v>15</v>
      </c>
    </row>
    <row r="16" spans="1:13">
      <c r="A16" s="72"/>
      <c r="B16" s="77" t="s">
        <v>151</v>
      </c>
      <c r="C16" s="76" t="s">
        <v>10</v>
      </c>
      <c r="D16" s="78">
        <f>D15/0.54</f>
        <v>3.1105962962962961</v>
      </c>
      <c r="E16" s="78">
        <f t="shared" ref="E16:F16" si="7">E15/0.54</f>
        <v>4.9296296296296292E-5</v>
      </c>
      <c r="F16" s="78">
        <f t="shared" si="7"/>
        <v>4.9296296296296292E-6</v>
      </c>
      <c r="G16" s="74">
        <f>D16+(E16*$K$5)+(F16*$K$7)</f>
        <v>3.1133815370370366</v>
      </c>
      <c r="H16" s="79" t="s">
        <v>152</v>
      </c>
      <c r="I16" s="80"/>
      <c r="K16" s="67" t="s">
        <v>153</v>
      </c>
      <c r="L16" s="83">
        <v>4.3548999999999998</v>
      </c>
      <c r="M16" s="67" t="s">
        <v>15</v>
      </c>
    </row>
    <row r="17" spans="1:9">
      <c r="A17" s="72"/>
      <c r="B17" s="77" t="s">
        <v>154</v>
      </c>
      <c r="C17" s="76" t="s">
        <v>139</v>
      </c>
      <c r="D17" s="78">
        <f>D78*$G$78*10^-6</f>
        <v>2.1815639999999998</v>
      </c>
      <c r="E17" s="78">
        <f t="shared" ref="E17:F17" si="8">E78*$G$78*10^-6</f>
        <v>9.4439999999999997E-5</v>
      </c>
      <c r="F17" s="78">
        <f t="shared" si="8"/>
        <v>1.8887999999999996E-5</v>
      </c>
      <c r="G17" s="74">
        <f>D17+(E17*$K$5)+(F17*$K$7)</f>
        <v>2.1894025199999998</v>
      </c>
      <c r="H17" s="79" t="s">
        <v>132</v>
      </c>
      <c r="I17" s="80"/>
    </row>
    <row r="18" spans="1:9">
      <c r="A18" s="72"/>
      <c r="B18" s="77" t="s">
        <v>155</v>
      </c>
      <c r="C18" s="76" t="s">
        <v>10</v>
      </c>
      <c r="D18" s="78"/>
      <c r="E18" s="78">
        <f>E79*$G$79*10^-6</f>
        <v>4.7969999999999995E-4</v>
      </c>
      <c r="F18" s="78">
        <f>F79*$G$79*10^-6</f>
        <v>6.3960000000000004E-5</v>
      </c>
      <c r="G18" s="74">
        <f>D18+(E18*$K$6)+(F18*$K$7)</f>
        <v>3.0380999999999998E-2</v>
      </c>
      <c r="H18" s="79" t="s">
        <v>132</v>
      </c>
      <c r="I18" s="80"/>
    </row>
    <row r="19" spans="1:9">
      <c r="A19" s="72"/>
      <c r="B19" s="77" t="s">
        <v>156</v>
      </c>
      <c r="C19" s="76" t="s">
        <v>10</v>
      </c>
      <c r="D19" s="78"/>
      <c r="E19" s="78">
        <f>E81*$G$81*10^-6</f>
        <v>2.2589999999999999E-4</v>
      </c>
      <c r="F19" s="78">
        <f>F81*$G$81*10^-6</f>
        <v>3.012E-5</v>
      </c>
      <c r="G19" s="74">
        <f t="shared" ref="G19:G22" si="9">D19+(E19*$K$6)+(F19*$K$7)</f>
        <v>1.4307E-2</v>
      </c>
      <c r="H19" s="79" t="s">
        <v>132</v>
      </c>
      <c r="I19" s="80"/>
    </row>
    <row r="20" spans="1:9">
      <c r="A20" s="72"/>
      <c r="B20" s="77" t="s">
        <v>157</v>
      </c>
      <c r="C20" s="76" t="s">
        <v>10</v>
      </c>
      <c r="D20" s="78"/>
      <c r="E20" s="78">
        <f>E82*$G$82*10^-6</f>
        <v>5.5590000000000001E-4</v>
      </c>
      <c r="F20" s="78">
        <f>F82*$G$82*10^-6</f>
        <v>7.4120000000000002E-5</v>
      </c>
      <c r="G20" s="74">
        <f>D20+(E20*$K$6)+(F20*$K$7)</f>
        <v>3.5207000000000002E-2</v>
      </c>
      <c r="H20" s="79" t="s">
        <v>132</v>
      </c>
      <c r="I20" s="80"/>
    </row>
    <row r="21" spans="1:9">
      <c r="A21" s="72"/>
      <c r="B21" s="77" t="s">
        <v>158</v>
      </c>
      <c r="C21" s="76" t="s">
        <v>10</v>
      </c>
      <c r="D21" s="78"/>
      <c r="E21" s="78">
        <f t="shared" ref="E21:F21" si="10">E83*$G$83*10^-6</f>
        <v>5.0339999999999998E-4</v>
      </c>
      <c r="F21" s="78">
        <f t="shared" si="10"/>
        <v>6.7120000000000008E-5</v>
      </c>
      <c r="G21" s="74">
        <f>D21+(E21*$K$6)+(F21*$K$7)</f>
        <v>3.1882000000000001E-2</v>
      </c>
      <c r="H21" s="79" t="s">
        <v>132</v>
      </c>
      <c r="I21" s="80"/>
    </row>
    <row r="22" spans="1:9">
      <c r="A22" s="72"/>
      <c r="B22" s="77" t="s">
        <v>159</v>
      </c>
      <c r="C22" s="76" t="s">
        <v>11</v>
      </c>
      <c r="D22" s="78"/>
      <c r="E22" s="78">
        <f>E84*$G$84*10^-6</f>
        <v>2.0929999999999998E-5</v>
      </c>
      <c r="F22" s="78">
        <f>F84*$G$84*10^-6</f>
        <v>2.0929999999999997E-6</v>
      </c>
      <c r="G22" s="74">
        <f t="shared" si="9"/>
        <v>1.1406849999999998E-3</v>
      </c>
      <c r="H22" s="79" t="s">
        <v>132</v>
      </c>
      <c r="I22" s="80"/>
    </row>
    <row r="23" spans="1:9">
      <c r="A23" s="72"/>
      <c r="B23" s="77" t="s">
        <v>160</v>
      </c>
      <c r="C23" s="76" t="s">
        <v>10</v>
      </c>
      <c r="D23" s="78">
        <f>D79*$G$79*10^-6</f>
        <v>1.79088</v>
      </c>
      <c r="E23" s="78"/>
      <c r="F23" s="78"/>
      <c r="G23" s="74">
        <f>D23+(E23*$K$5)+(F23*$K$7)</f>
        <v>1.79088</v>
      </c>
      <c r="H23" s="79" t="s">
        <v>132</v>
      </c>
      <c r="I23" s="80"/>
    </row>
    <row r="24" spans="1:9">
      <c r="A24" s="72"/>
      <c r="B24" s="77" t="s">
        <v>161</v>
      </c>
      <c r="C24" s="76" t="s">
        <v>10</v>
      </c>
      <c r="D24" s="78">
        <f>D81*$G$81*10^-6</f>
        <v>0.753</v>
      </c>
      <c r="E24" s="78"/>
      <c r="F24" s="78"/>
      <c r="G24" s="74">
        <f>D24+(E24*$K$5)+(F24*$K$7)</f>
        <v>0.753</v>
      </c>
      <c r="H24" s="79" t="s">
        <v>132</v>
      </c>
      <c r="I24" s="80"/>
    </row>
    <row r="25" spans="1:9">
      <c r="A25" s="72"/>
      <c r="B25" s="77" t="s">
        <v>162</v>
      </c>
      <c r="C25" s="76" t="s">
        <v>10</v>
      </c>
      <c r="D25" s="78">
        <f>D82*$G$82*10^-6</f>
        <v>1.853</v>
      </c>
      <c r="E25" s="78"/>
      <c r="F25" s="78"/>
      <c r="G25" s="74">
        <f>D25+(E25*$K$5)+(F25*$K$7)</f>
        <v>1.853</v>
      </c>
      <c r="H25" s="79" t="s">
        <v>132</v>
      </c>
      <c r="I25" s="80"/>
    </row>
    <row r="26" spans="1:9">
      <c r="A26" s="72"/>
      <c r="B26" s="77" t="s">
        <v>163</v>
      </c>
      <c r="C26" s="76" t="s">
        <v>10</v>
      </c>
      <c r="D26" s="78">
        <f>D83*$G$83*10^-6</f>
        <v>1.6779999999999999</v>
      </c>
      <c r="E26" s="78"/>
      <c r="F26" s="78"/>
      <c r="G26" s="74">
        <f>D26+(E26*$K$5)+(F26*$K$7)</f>
        <v>1.6779999999999999</v>
      </c>
      <c r="H26" s="79" t="s">
        <v>132</v>
      </c>
      <c r="I26" s="80"/>
    </row>
    <row r="27" spans="1:9">
      <c r="A27" s="72"/>
      <c r="B27" s="77" t="s">
        <v>164</v>
      </c>
      <c r="C27" s="76" t="s">
        <v>11</v>
      </c>
      <c r="D27" s="78">
        <f>D84*$G$84*10^-6</f>
        <v>1.1427779999999998</v>
      </c>
      <c r="E27" s="78"/>
      <c r="F27" s="78"/>
      <c r="G27" s="74">
        <f>D27+(E27*$K$5)+(F27*$K$7)</f>
        <v>1.1427779999999998</v>
      </c>
      <c r="H27" s="79" t="s">
        <v>132</v>
      </c>
      <c r="I27" s="80"/>
    </row>
    <row r="28" spans="1:9">
      <c r="A28" s="72" t="s">
        <v>165</v>
      </c>
      <c r="B28" s="77"/>
      <c r="C28" s="76"/>
      <c r="D28" s="78"/>
      <c r="E28" s="78"/>
      <c r="F28" s="78"/>
      <c r="G28" s="74"/>
      <c r="H28" s="79"/>
      <c r="I28" s="80"/>
    </row>
    <row r="29" spans="1:9">
      <c r="A29" s="72"/>
      <c r="B29" s="77" t="s">
        <v>166</v>
      </c>
      <c r="C29" s="84" t="s">
        <v>139</v>
      </c>
      <c r="D29" s="78">
        <f>D90*$G$90*10^-6</f>
        <v>2.1815639999999998</v>
      </c>
      <c r="E29" s="78">
        <f>E90*$G$90*10^-6</f>
        <v>1.0388399999999999E-3</v>
      </c>
      <c r="F29" s="78">
        <f>F90*$G$90*10^-6</f>
        <v>1.0073600000000001E-4</v>
      </c>
      <c r="G29" s="74">
        <f t="shared" ref="G29:G35" si="11">D29+(E29*$K$5)+(F29*$K$7)</f>
        <v>2.2394242399999995</v>
      </c>
      <c r="H29" s="79" t="s">
        <v>167</v>
      </c>
      <c r="I29" s="80"/>
    </row>
    <row r="30" spans="1:9">
      <c r="A30" s="72"/>
      <c r="B30" s="77" t="s">
        <v>168</v>
      </c>
      <c r="C30" s="84" t="s">
        <v>139</v>
      </c>
      <c r="D30" s="78">
        <f>D91*$G$91*10^-6</f>
        <v>2.1815639999999998</v>
      </c>
      <c r="E30" s="78">
        <f t="shared" ref="E30:F30" si="12">E91*$G$91*10^-6</f>
        <v>7.8699999999999994E-4</v>
      </c>
      <c r="F30" s="78">
        <f t="shared" si="12"/>
        <v>2.5183999999999997E-4</v>
      </c>
      <c r="G30" s="74">
        <f t="shared" si="11"/>
        <v>2.2719116000000001</v>
      </c>
      <c r="H30" s="79" t="s">
        <v>167</v>
      </c>
      <c r="I30" s="80"/>
    </row>
    <row r="31" spans="1:9">
      <c r="A31" s="72"/>
      <c r="B31" s="77" t="s">
        <v>169</v>
      </c>
      <c r="C31" s="84" t="s">
        <v>139</v>
      </c>
      <c r="D31" s="78">
        <f>D92*$G$92*10^-6</f>
        <v>2.1815639999999998</v>
      </c>
      <c r="E31" s="78">
        <f t="shared" ref="E31:F31" si="13">E92*$G$92*10^-6</f>
        <v>1.1962399999999999E-4</v>
      </c>
      <c r="F31" s="78">
        <f t="shared" si="13"/>
        <v>1.7943599999999999E-4</v>
      </c>
      <c r="G31" s="74">
        <f t="shared" si="11"/>
        <v>2.2327032600000001</v>
      </c>
      <c r="H31" s="79" t="s">
        <v>167</v>
      </c>
      <c r="I31" s="80"/>
    </row>
    <row r="32" spans="1:9">
      <c r="A32" s="72"/>
      <c r="B32" s="77" t="s">
        <v>170</v>
      </c>
      <c r="C32" s="84" t="s">
        <v>139</v>
      </c>
      <c r="D32" s="78">
        <f>D93*$G$93*10^-6</f>
        <v>2.6987220000000001</v>
      </c>
      <c r="E32" s="78">
        <f t="shared" ref="E32" si="14">E93*$G$93*10^-6</f>
        <v>1.4203800000000001E-4</v>
      </c>
      <c r="F32" s="78">
        <f>F93*$G$93*10^-6</f>
        <v>1.4203800000000001E-4</v>
      </c>
      <c r="G32" s="74">
        <f t="shared" si="11"/>
        <v>2.7406232100000003</v>
      </c>
      <c r="H32" s="79" t="s">
        <v>167</v>
      </c>
      <c r="I32" s="80"/>
    </row>
    <row r="33" spans="1:9">
      <c r="A33" s="72"/>
      <c r="B33" s="77" t="s">
        <v>171</v>
      </c>
      <c r="C33" s="84" t="s">
        <v>10</v>
      </c>
      <c r="D33" s="78">
        <f>D94*$G$94*10^-6</f>
        <v>2.1261899999999998</v>
      </c>
      <c r="E33" s="78">
        <f t="shared" ref="E33:F33" si="15">E94*$G$94*10^-6</f>
        <v>3.4867999999999995E-3</v>
      </c>
      <c r="F33" s="78">
        <f t="shared" si="15"/>
        <v>1.1369999999999999E-4</v>
      </c>
      <c r="G33" s="74">
        <f t="shared" si="11"/>
        <v>2.2609244999999998</v>
      </c>
      <c r="H33" s="79" t="s">
        <v>172</v>
      </c>
      <c r="I33" s="80"/>
    </row>
    <row r="34" spans="1:9">
      <c r="A34" s="72"/>
      <c r="B34" s="77" t="s">
        <v>173</v>
      </c>
      <c r="C34" s="84" t="s">
        <v>139</v>
      </c>
      <c r="D34" s="78">
        <f>D95*$G$95*10^-6</f>
        <v>1.6797219999999999</v>
      </c>
      <c r="E34" s="78">
        <f t="shared" ref="E34:F34" si="16">E95*$G$95*10^-6</f>
        <v>1.65044E-3</v>
      </c>
      <c r="F34" s="78">
        <f t="shared" si="16"/>
        <v>5.3240000000000002E-6</v>
      </c>
      <c r="G34" s="74">
        <f t="shared" si="11"/>
        <v>1.73064606</v>
      </c>
      <c r="H34" s="79" t="s">
        <v>167</v>
      </c>
      <c r="I34" s="80"/>
    </row>
    <row r="35" spans="1:9">
      <c r="A35" s="72"/>
      <c r="B35" s="77" t="s">
        <v>173</v>
      </c>
      <c r="C35" s="76" t="s">
        <v>10</v>
      </c>
      <c r="D35" s="78">
        <f>D34/0.54</f>
        <v>3.1105962962962961</v>
      </c>
      <c r="E35" s="78">
        <f t="shared" ref="E35:F35" si="17">E34/0.54</f>
        <v>3.0563703703703703E-3</v>
      </c>
      <c r="F35" s="78">
        <f t="shared" si="17"/>
        <v>9.8592592592592585E-6</v>
      </c>
      <c r="G35" s="74">
        <f t="shared" si="11"/>
        <v>3.2049001111111108</v>
      </c>
      <c r="H35" s="79" t="s">
        <v>174</v>
      </c>
      <c r="I35" s="80"/>
    </row>
    <row r="36" spans="1:9">
      <c r="A36" s="72" t="s">
        <v>175</v>
      </c>
      <c r="B36" s="77"/>
      <c r="C36" s="76"/>
      <c r="D36" s="78"/>
      <c r="E36" s="78"/>
      <c r="F36" s="78"/>
      <c r="G36" s="74"/>
      <c r="H36" s="79"/>
      <c r="I36" s="80"/>
    </row>
    <row r="37" spans="1:9">
      <c r="A37" s="72"/>
      <c r="B37" s="85" t="s">
        <v>176</v>
      </c>
      <c r="C37" s="84"/>
      <c r="D37" s="78"/>
      <c r="E37" s="78"/>
      <c r="F37" s="78"/>
      <c r="G37" s="74"/>
      <c r="H37" s="79"/>
      <c r="I37" s="80"/>
    </row>
    <row r="38" spans="1:9">
      <c r="A38" s="72"/>
      <c r="B38" s="86" t="s">
        <v>177</v>
      </c>
      <c r="C38" s="84" t="s">
        <v>139</v>
      </c>
      <c r="D38" s="78">
        <f>D102*$G$102/(10^6)</f>
        <v>2.6987220000000001</v>
      </c>
      <c r="E38" s="78">
        <f t="shared" ref="E38:F38" si="18">E102*$G$102/(10^6)</f>
        <v>1.5114300000000004E-4</v>
      </c>
      <c r="F38" s="78">
        <f t="shared" si="18"/>
        <v>1.0416120000000001E-3</v>
      </c>
      <c r="G38" s="74">
        <f>D38+(E38*$K$5)+(F38*$K$7)</f>
        <v>2.9792834700000004</v>
      </c>
      <c r="H38" s="79" t="s">
        <v>178</v>
      </c>
      <c r="I38" s="80"/>
    </row>
    <row r="39" spans="1:9">
      <c r="A39" s="72"/>
      <c r="B39" s="86" t="s">
        <v>179</v>
      </c>
      <c r="C39" s="84" t="s">
        <v>139</v>
      </c>
      <c r="D39" s="78">
        <f>D103*$G$103/(10^6)</f>
        <v>2.6987220000000001</v>
      </c>
      <c r="E39" s="78">
        <f t="shared" ref="E39:F39" si="19">E103*$G$103/(10^6)</f>
        <v>1.5114300000000004E-4</v>
      </c>
      <c r="F39" s="78">
        <f t="shared" si="19"/>
        <v>1.0416120000000001E-3</v>
      </c>
      <c r="G39" s="74">
        <f>D39+(E39*$K$5)+(F39*$K$7)</f>
        <v>2.9792834700000004</v>
      </c>
      <c r="H39" s="79" t="s">
        <v>178</v>
      </c>
      <c r="I39" s="80"/>
    </row>
    <row r="40" spans="1:9">
      <c r="A40" s="72"/>
      <c r="B40" s="86" t="s">
        <v>180</v>
      </c>
      <c r="C40" s="84" t="s">
        <v>139</v>
      </c>
      <c r="D40" s="78">
        <f>D104*$G$104/(10^6)</f>
        <v>2.6987220000000001</v>
      </c>
      <c r="E40" s="78">
        <f t="shared" ref="E40:F40" si="20">E104*$G$104/(10^6)</f>
        <v>1.5114300000000004E-4</v>
      </c>
      <c r="F40" s="78">
        <f t="shared" si="20"/>
        <v>1.0416120000000001E-3</v>
      </c>
      <c r="G40" s="74">
        <f>D40+(E40*$K$5)+(F40*$K$7)</f>
        <v>2.9792834700000004</v>
      </c>
      <c r="H40" s="79" t="s">
        <v>178</v>
      </c>
      <c r="I40" s="80"/>
    </row>
    <row r="41" spans="1:9">
      <c r="A41" s="72"/>
      <c r="B41" s="86" t="s">
        <v>181</v>
      </c>
      <c r="C41" s="84" t="s">
        <v>139</v>
      </c>
      <c r="D41" s="78">
        <f>D105*$G$105/(10^6)</f>
        <v>2.6987220000000001</v>
      </c>
      <c r="E41" s="78">
        <f t="shared" ref="E41:F41" si="21">E105*$G$105/(10^6)</f>
        <v>1.5114300000000004E-4</v>
      </c>
      <c r="F41" s="78">
        <f t="shared" si="21"/>
        <v>1.0416120000000001E-3</v>
      </c>
      <c r="G41" s="74">
        <f>D41+(E41*$K$5)+(F41*$K$7)</f>
        <v>2.9792834700000004</v>
      </c>
      <c r="H41" s="79" t="s">
        <v>178</v>
      </c>
      <c r="I41" s="80"/>
    </row>
    <row r="42" spans="1:9">
      <c r="A42" s="72"/>
      <c r="B42" s="85" t="s">
        <v>182</v>
      </c>
      <c r="C42" s="84"/>
      <c r="D42" s="78"/>
      <c r="E42" s="78"/>
      <c r="F42" s="78"/>
      <c r="G42" s="74"/>
      <c r="H42" s="79"/>
      <c r="I42" s="80"/>
    </row>
    <row r="43" spans="1:9">
      <c r="A43" s="72"/>
      <c r="B43" s="86" t="s">
        <v>177</v>
      </c>
      <c r="C43" s="84" t="s">
        <v>139</v>
      </c>
      <c r="D43" s="78">
        <f>D107*$G$107/(10^6)</f>
        <v>2.1815639999999998</v>
      </c>
      <c r="E43" s="78">
        <f>E107*$G$107/(10^6)</f>
        <v>2.5184000000000001E-3</v>
      </c>
      <c r="F43" s="78">
        <f>F107*$G$107/(10^6)</f>
        <v>6.2960000000000007E-5</v>
      </c>
      <c r="G43" s="74">
        <f>D43+(E43*$K$5)+(F43*$K$7)</f>
        <v>2.2738003999999998</v>
      </c>
      <c r="H43" s="79" t="s">
        <v>178</v>
      </c>
      <c r="I43" s="80"/>
    </row>
    <row r="44" spans="1:9">
      <c r="A44" s="75"/>
      <c r="B44" s="86" t="s">
        <v>179</v>
      </c>
      <c r="C44" s="84" t="s">
        <v>139</v>
      </c>
      <c r="D44" s="78">
        <f>D108*$G$108/(10^6)</f>
        <v>2.1815639999999998</v>
      </c>
      <c r="E44" s="78">
        <f t="shared" ref="E44:F44" si="22">E108*$G$108/(10^6)</f>
        <v>0</v>
      </c>
      <c r="F44" s="78">
        <f t="shared" si="22"/>
        <v>0</v>
      </c>
      <c r="G44" s="74">
        <f>D44+(E44*$K$5)+(F44*$K$7)</f>
        <v>2.1815639999999998</v>
      </c>
      <c r="H44" s="79" t="s">
        <v>178</v>
      </c>
      <c r="I44" s="80"/>
    </row>
    <row r="45" spans="1:9">
      <c r="A45" s="75"/>
      <c r="B45" s="86" t="s">
        <v>180</v>
      </c>
      <c r="C45" s="84" t="s">
        <v>139</v>
      </c>
      <c r="D45" s="78">
        <f>D109*$G$109/(10^6)</f>
        <v>2.1815639999999998</v>
      </c>
      <c r="E45" s="78">
        <f t="shared" ref="E45:F45" si="23">E109*$G$109/(10^6)</f>
        <v>1.5740000000000001E-3</v>
      </c>
      <c r="F45" s="78">
        <f t="shared" si="23"/>
        <v>6.2960000000000007E-5</v>
      </c>
      <c r="G45" s="74">
        <f>D45+(E45*$K$5)+(F45*$K$7)</f>
        <v>2.2454683999999996</v>
      </c>
      <c r="H45" s="79" t="s">
        <v>178</v>
      </c>
      <c r="I45" s="80"/>
    </row>
    <row r="46" spans="1:9">
      <c r="A46" s="75"/>
      <c r="B46" s="86" t="s">
        <v>181</v>
      </c>
      <c r="C46" s="84" t="s">
        <v>139</v>
      </c>
      <c r="D46" s="78">
        <f>D110*$G$110/(10^6)</f>
        <v>2.1815639999999998</v>
      </c>
      <c r="E46" s="78">
        <f t="shared" ref="E46:F46" si="24">E110*$G$110/(10^6)</f>
        <v>3.7775999999999999E-3</v>
      </c>
      <c r="F46" s="78">
        <f t="shared" si="24"/>
        <v>6.2960000000000007E-5</v>
      </c>
      <c r="G46" s="74">
        <f>D46+(E46*$K$5)+(F46*$K$7)</f>
        <v>2.3115763999999999</v>
      </c>
      <c r="H46" s="79" t="s">
        <v>178</v>
      </c>
      <c r="I46" s="80"/>
    </row>
    <row r="47" spans="1:9">
      <c r="A47" s="72"/>
      <c r="B47" s="85" t="s">
        <v>183</v>
      </c>
      <c r="C47" s="84"/>
      <c r="D47" s="78"/>
      <c r="E47" s="78"/>
      <c r="F47" s="78"/>
      <c r="G47" s="74"/>
      <c r="H47" s="79"/>
      <c r="I47" s="80"/>
    </row>
    <row r="48" spans="1:9">
      <c r="A48" s="72"/>
      <c r="B48" s="86" t="s">
        <v>177</v>
      </c>
      <c r="C48" s="84" t="s">
        <v>139</v>
      </c>
      <c r="D48" s="78">
        <f>D112*$G$112/(10^6)</f>
        <v>2.1815639999999998</v>
      </c>
      <c r="E48" s="78">
        <f t="shared" ref="E48:F48" si="25">E112*$G$112/(10^6)</f>
        <v>4.4072E-3</v>
      </c>
      <c r="F48" s="78">
        <f t="shared" si="25"/>
        <v>1.2592000000000001E-5</v>
      </c>
      <c r="G48" s="74">
        <f>D48+(E48*$K$5)+(F48*$K$7)</f>
        <v>2.3171168799999999</v>
      </c>
      <c r="H48" s="79" t="s">
        <v>178</v>
      </c>
      <c r="I48" s="80"/>
    </row>
    <row r="49" spans="1:10">
      <c r="A49" s="75"/>
      <c r="B49" s="86" t="s">
        <v>179</v>
      </c>
      <c r="C49" s="84" t="s">
        <v>139</v>
      </c>
      <c r="D49" s="78">
        <f>D113*$G$113/(10^6)</f>
        <v>2.1815639999999998</v>
      </c>
      <c r="E49" s="78">
        <f t="shared" ref="E49:F49" si="26">E113*$G$113/(10^6)</f>
        <v>5.3516000000000006E-3</v>
      </c>
      <c r="F49" s="78">
        <f t="shared" si="26"/>
        <v>1.2592000000000001E-5</v>
      </c>
      <c r="G49" s="74">
        <f>D49+(E49*$K$5)+(F49*$K$7)</f>
        <v>2.3454488799999997</v>
      </c>
      <c r="H49" s="79" t="s">
        <v>178</v>
      </c>
      <c r="I49" s="80"/>
    </row>
    <row r="50" spans="1:10">
      <c r="A50" s="75"/>
      <c r="B50" s="86" t="s">
        <v>180</v>
      </c>
      <c r="C50" s="84" t="s">
        <v>139</v>
      </c>
      <c r="D50" s="78">
        <f>D114*$G$114/(10^6)</f>
        <v>2.1815639999999998</v>
      </c>
      <c r="E50" s="78">
        <f t="shared" ref="E50:F50" si="27">E114*$G$114/(10^6)</f>
        <v>4.0924000000000004E-3</v>
      </c>
      <c r="F50" s="78">
        <f t="shared" si="27"/>
        <v>1.2592000000000001E-5</v>
      </c>
      <c r="G50" s="74">
        <f>D50+(E50*$K$5)+(F50*$K$7)</f>
        <v>2.3076728799999997</v>
      </c>
      <c r="H50" s="79" t="s">
        <v>178</v>
      </c>
      <c r="I50" s="80"/>
    </row>
    <row r="51" spans="1:10">
      <c r="A51" s="75"/>
      <c r="B51" s="86" t="s">
        <v>181</v>
      </c>
      <c r="C51" s="84" t="s">
        <v>139</v>
      </c>
      <c r="D51" s="78">
        <f>D115*$G$115/(10^6)</f>
        <v>2.1815639999999998</v>
      </c>
      <c r="E51" s="78">
        <f t="shared" ref="E51" si="28">E115*$G$115/(10^6)</f>
        <v>5.6663999999999994E-3</v>
      </c>
      <c r="F51" s="78">
        <f>F115*$G$115/(10^6)</f>
        <v>1.2592000000000001E-5</v>
      </c>
      <c r="G51" s="74">
        <f>D51+(E51*$K$5)+(F51*$K$7)</f>
        <v>2.35489288</v>
      </c>
      <c r="H51" s="79" t="s">
        <v>178</v>
      </c>
      <c r="I51" s="80"/>
    </row>
    <row r="52" spans="1:10">
      <c r="A52" s="72" t="s">
        <v>184</v>
      </c>
      <c r="B52" s="86"/>
      <c r="C52" s="84"/>
      <c r="D52" s="78"/>
      <c r="E52" s="78"/>
      <c r="F52" s="78"/>
      <c r="G52" s="74"/>
      <c r="H52" s="79"/>
      <c r="I52" s="80"/>
    </row>
    <row r="53" spans="1:10" ht="42.75">
      <c r="A53" s="87"/>
      <c r="B53" s="88" t="s">
        <v>185</v>
      </c>
      <c r="C53" s="79" t="s">
        <v>8</v>
      </c>
      <c r="D53" s="78" t="s">
        <v>186</v>
      </c>
      <c r="E53" s="78" t="s">
        <v>186</v>
      </c>
      <c r="F53" s="78" t="s">
        <v>186</v>
      </c>
      <c r="G53" s="74">
        <v>0.49990000000000001</v>
      </c>
      <c r="H53" s="89" t="s">
        <v>187</v>
      </c>
      <c r="I53" s="80"/>
      <c r="J53" s="90"/>
    </row>
    <row r="54" spans="1:10">
      <c r="A54" s="91" t="s">
        <v>188</v>
      </c>
      <c r="B54" s="88"/>
      <c r="C54" s="79"/>
      <c r="D54" s="78"/>
      <c r="E54" s="78"/>
      <c r="F54" s="78"/>
      <c r="G54" s="74"/>
      <c r="H54" s="89"/>
      <c r="I54" s="80"/>
    </row>
    <row r="55" spans="1:10">
      <c r="A55" s="91"/>
      <c r="B55" s="88" t="s">
        <v>189</v>
      </c>
      <c r="C55" s="79" t="s">
        <v>10</v>
      </c>
      <c r="D55" s="78" t="s">
        <v>186</v>
      </c>
      <c r="E55" s="78" t="s">
        <v>186</v>
      </c>
      <c r="F55" s="78" t="s">
        <v>186</v>
      </c>
      <c r="G55" s="74">
        <v>1760</v>
      </c>
      <c r="H55" s="89" t="s">
        <v>190</v>
      </c>
      <c r="I55" s="80"/>
    </row>
    <row r="56" spans="1:10">
      <c r="A56" s="87"/>
      <c r="B56" s="88" t="s">
        <v>191</v>
      </c>
      <c r="C56" s="79" t="s">
        <v>10</v>
      </c>
      <c r="D56" s="78" t="s">
        <v>186</v>
      </c>
      <c r="E56" s="78" t="s">
        <v>186</v>
      </c>
      <c r="F56" s="78" t="s">
        <v>186</v>
      </c>
      <c r="G56" s="74">
        <v>677</v>
      </c>
      <c r="H56" s="89" t="s">
        <v>190</v>
      </c>
      <c r="I56" s="80"/>
    </row>
    <row r="57" spans="1:10">
      <c r="A57" s="87"/>
      <c r="B57" s="88" t="s">
        <v>192</v>
      </c>
      <c r="C57" s="79" t="s">
        <v>10</v>
      </c>
      <c r="D57" s="78" t="s">
        <v>186</v>
      </c>
      <c r="E57" s="78" t="s">
        <v>186</v>
      </c>
      <c r="F57" s="78" t="s">
        <v>186</v>
      </c>
      <c r="G57" s="74">
        <v>3170</v>
      </c>
      <c r="H57" s="89" t="s">
        <v>190</v>
      </c>
      <c r="I57" s="80"/>
    </row>
    <row r="58" spans="1:10">
      <c r="A58" s="87"/>
      <c r="B58" s="88" t="s">
        <v>193</v>
      </c>
      <c r="C58" s="79" t="s">
        <v>10</v>
      </c>
      <c r="D58" s="78" t="s">
        <v>186</v>
      </c>
      <c r="E58" s="78" t="s">
        <v>186</v>
      </c>
      <c r="F58" s="78" t="s">
        <v>186</v>
      </c>
      <c r="G58" s="74">
        <v>1120</v>
      </c>
      <c r="H58" s="89" t="s">
        <v>190</v>
      </c>
      <c r="I58" s="80"/>
    </row>
    <row r="59" spans="1:10">
      <c r="A59" s="87"/>
      <c r="B59" s="88" t="s">
        <v>194</v>
      </c>
      <c r="C59" s="79" t="s">
        <v>10</v>
      </c>
      <c r="D59" s="78" t="s">
        <v>186</v>
      </c>
      <c r="E59" s="78" t="s">
        <v>186</v>
      </c>
      <c r="F59" s="78" t="s">
        <v>186</v>
      </c>
      <c r="G59" s="74">
        <v>1300</v>
      </c>
      <c r="H59" s="89" t="s">
        <v>190</v>
      </c>
      <c r="I59" s="80"/>
    </row>
    <row r="60" spans="1:10">
      <c r="A60" s="87"/>
      <c r="B60" s="88" t="s">
        <v>195</v>
      </c>
      <c r="C60" s="79" t="s">
        <v>10</v>
      </c>
      <c r="D60" s="78" t="s">
        <v>186</v>
      </c>
      <c r="E60" s="78" t="s">
        <v>186</v>
      </c>
      <c r="F60" s="78" t="s">
        <v>186</v>
      </c>
      <c r="G60" s="74">
        <v>328</v>
      </c>
      <c r="H60" s="89" t="s">
        <v>190</v>
      </c>
      <c r="I60" s="80"/>
    </row>
    <row r="61" spans="1:10">
      <c r="A61" s="87"/>
      <c r="B61" s="88" t="s">
        <v>196</v>
      </c>
      <c r="C61" s="79" t="s">
        <v>10</v>
      </c>
      <c r="D61" s="78" t="s">
        <v>186</v>
      </c>
      <c r="E61" s="78" t="s">
        <v>186</v>
      </c>
      <c r="F61" s="78" t="s">
        <v>186</v>
      </c>
      <c r="G61" s="74">
        <v>4800</v>
      </c>
      <c r="H61" s="89" t="s">
        <v>190</v>
      </c>
      <c r="I61" s="80"/>
    </row>
    <row r="62" spans="1:10">
      <c r="A62" s="92"/>
      <c r="B62" s="93"/>
      <c r="C62" s="94"/>
      <c r="D62" s="95"/>
      <c r="E62" s="95"/>
      <c r="F62" s="95"/>
      <c r="G62" s="96"/>
      <c r="H62" s="97"/>
      <c r="I62" s="80"/>
    </row>
    <row r="63" spans="1:10">
      <c r="A63" s="67" t="s">
        <v>197</v>
      </c>
      <c r="B63" s="98"/>
      <c r="C63" s="81"/>
      <c r="D63" s="95"/>
      <c r="E63" s="99" t="s">
        <v>198</v>
      </c>
      <c r="F63" s="95"/>
      <c r="G63" s="96"/>
      <c r="H63" s="94"/>
      <c r="I63" s="80"/>
    </row>
    <row r="64" spans="1:10">
      <c r="B64" s="98"/>
      <c r="C64" s="81"/>
      <c r="D64" s="95"/>
      <c r="E64" s="95"/>
      <c r="F64" s="95"/>
      <c r="G64" s="96"/>
      <c r="H64" s="94"/>
      <c r="I64" s="80"/>
    </row>
    <row r="65" spans="1:12" s="105" customFormat="1">
      <c r="A65" s="100" t="s">
        <v>128</v>
      </c>
      <c r="B65" s="101"/>
      <c r="C65" s="101"/>
      <c r="D65" s="102"/>
      <c r="E65" s="103"/>
      <c r="F65" s="102"/>
      <c r="G65" s="104"/>
    </row>
    <row r="66" spans="1:12">
      <c r="D66" s="106"/>
      <c r="E66" s="107" t="s">
        <v>199</v>
      </c>
      <c r="F66" s="107"/>
      <c r="G66" s="108" t="s">
        <v>200</v>
      </c>
    </row>
    <row r="67" spans="1:12" ht="14.25" customHeight="1">
      <c r="B67" s="77"/>
      <c r="C67" s="76"/>
      <c r="D67" s="328" t="s">
        <v>201</v>
      </c>
      <c r="E67" s="328"/>
      <c r="F67" s="328"/>
      <c r="G67" s="110" t="s">
        <v>202</v>
      </c>
    </row>
    <row r="68" spans="1:12">
      <c r="B68" s="77"/>
      <c r="C68" s="76" t="s">
        <v>203</v>
      </c>
      <c r="D68" s="109" t="s">
        <v>127</v>
      </c>
      <c r="E68" s="76" t="s">
        <v>133</v>
      </c>
      <c r="F68" s="76" t="s">
        <v>135</v>
      </c>
      <c r="G68" s="110" t="s">
        <v>204</v>
      </c>
    </row>
    <row r="69" spans="1:12">
      <c r="B69" s="77" t="s">
        <v>130</v>
      </c>
      <c r="C69" s="76" t="s">
        <v>131</v>
      </c>
      <c r="D69" s="111">
        <v>56100</v>
      </c>
      <c r="E69" s="112">
        <v>1</v>
      </c>
      <c r="F69" s="112">
        <v>0.1</v>
      </c>
      <c r="G69" s="110">
        <v>1.02</v>
      </c>
      <c r="H69" s="67" t="s">
        <v>205</v>
      </c>
    </row>
    <row r="70" spans="1:12">
      <c r="B70" s="77" t="s">
        <v>136</v>
      </c>
      <c r="C70" s="76" t="s">
        <v>10</v>
      </c>
      <c r="D70" s="111">
        <v>101000</v>
      </c>
      <c r="E70" s="112">
        <v>1</v>
      </c>
      <c r="F70" s="112">
        <v>1.5</v>
      </c>
      <c r="G70" s="110">
        <v>10.47</v>
      </c>
    </row>
    <row r="71" spans="1:12">
      <c r="B71" s="77" t="s">
        <v>206</v>
      </c>
      <c r="C71" s="76" t="s">
        <v>139</v>
      </c>
      <c r="D71" s="111">
        <v>77400</v>
      </c>
      <c r="E71" s="112">
        <v>3</v>
      </c>
      <c r="F71" s="112">
        <v>0.6</v>
      </c>
      <c r="G71" s="110">
        <v>41.468972149500026</v>
      </c>
      <c r="H71" s="67" t="s">
        <v>207</v>
      </c>
      <c r="K71" s="81"/>
      <c r="L71" s="113"/>
    </row>
    <row r="72" spans="1:12">
      <c r="B72" s="77" t="s">
        <v>208</v>
      </c>
      <c r="C72" s="76" t="s">
        <v>139</v>
      </c>
      <c r="D72" s="111">
        <v>77400</v>
      </c>
      <c r="E72" s="112">
        <v>3</v>
      </c>
      <c r="F72" s="112">
        <v>0.6</v>
      </c>
      <c r="G72" s="110">
        <v>41.800259702100021</v>
      </c>
      <c r="H72" s="67" t="s">
        <v>207</v>
      </c>
      <c r="K72" s="81"/>
      <c r="L72" s="113"/>
    </row>
    <row r="73" spans="1:12">
      <c r="B73" s="77" t="s">
        <v>144</v>
      </c>
      <c r="C73" s="76" t="s">
        <v>139</v>
      </c>
      <c r="D73" s="111">
        <v>74100</v>
      </c>
      <c r="E73" s="112">
        <v>3</v>
      </c>
      <c r="F73" s="112">
        <v>0.6</v>
      </c>
      <c r="G73" s="110">
        <v>36.42</v>
      </c>
    </row>
    <row r="74" spans="1:12">
      <c r="B74" s="77" t="s">
        <v>145</v>
      </c>
      <c r="C74" s="76" t="s">
        <v>10</v>
      </c>
      <c r="D74" s="111">
        <v>98300</v>
      </c>
      <c r="E74" s="112">
        <v>1</v>
      </c>
      <c r="F74" s="112">
        <v>1.5</v>
      </c>
      <c r="G74" s="110">
        <v>31.4</v>
      </c>
    </row>
    <row r="75" spans="1:12">
      <c r="B75" s="114" t="s">
        <v>146</v>
      </c>
      <c r="C75" s="112" t="s">
        <v>10</v>
      </c>
      <c r="D75" s="111">
        <v>96100</v>
      </c>
      <c r="E75" s="112">
        <v>1</v>
      </c>
      <c r="F75" s="112">
        <v>1.5</v>
      </c>
      <c r="G75" s="110">
        <v>26.37</v>
      </c>
    </row>
    <row r="76" spans="1:12">
      <c r="B76" s="77" t="s">
        <v>149</v>
      </c>
      <c r="C76" s="76" t="s">
        <v>139</v>
      </c>
      <c r="D76" s="111">
        <v>71500</v>
      </c>
      <c r="E76" s="112">
        <v>3</v>
      </c>
      <c r="F76" s="112">
        <v>0.6</v>
      </c>
      <c r="G76" s="110">
        <v>34.53</v>
      </c>
    </row>
    <row r="77" spans="1:12">
      <c r="B77" s="77" t="s">
        <v>151</v>
      </c>
      <c r="C77" s="76" t="s">
        <v>139</v>
      </c>
      <c r="D77" s="111">
        <v>63100</v>
      </c>
      <c r="E77" s="112">
        <v>1</v>
      </c>
      <c r="F77" s="112">
        <v>0.1</v>
      </c>
      <c r="G77" s="110">
        <v>26.62</v>
      </c>
    </row>
    <row r="78" spans="1:12">
      <c r="B78" s="77" t="s">
        <v>154</v>
      </c>
      <c r="C78" s="76" t="s">
        <v>139</v>
      </c>
      <c r="D78" s="111">
        <v>69300</v>
      </c>
      <c r="E78" s="112">
        <v>3</v>
      </c>
      <c r="F78" s="112">
        <v>0.6</v>
      </c>
      <c r="G78" s="110">
        <f>G90</f>
        <v>31.48</v>
      </c>
    </row>
    <row r="79" spans="1:12">
      <c r="B79" s="77" t="s">
        <v>209</v>
      </c>
      <c r="C79" s="76" t="s">
        <v>10</v>
      </c>
      <c r="D79" s="111">
        <v>112000</v>
      </c>
      <c r="E79" s="112">
        <v>30</v>
      </c>
      <c r="F79" s="112">
        <v>4</v>
      </c>
      <c r="G79" s="110">
        <v>15.99</v>
      </c>
    </row>
    <row r="80" spans="1:12">
      <c r="B80" s="77" t="s">
        <v>210</v>
      </c>
      <c r="C80" s="76"/>
      <c r="D80" s="111"/>
      <c r="E80" s="112"/>
      <c r="F80" s="112"/>
      <c r="G80" s="110"/>
    </row>
    <row r="81" spans="1:8">
      <c r="B81" s="77" t="s">
        <v>156</v>
      </c>
      <c r="C81" s="76" t="s">
        <v>10</v>
      </c>
      <c r="D81" s="111">
        <v>100000</v>
      </c>
      <c r="E81" s="112">
        <v>30</v>
      </c>
      <c r="F81" s="112">
        <v>4</v>
      </c>
      <c r="G81" s="110">
        <v>7.53</v>
      </c>
    </row>
    <row r="82" spans="1:8">
      <c r="B82" s="77" t="s">
        <v>157</v>
      </c>
      <c r="C82" s="76" t="s">
        <v>10</v>
      </c>
      <c r="D82" s="111">
        <v>100000</v>
      </c>
      <c r="E82" s="112">
        <v>30</v>
      </c>
      <c r="F82" s="112">
        <v>4</v>
      </c>
      <c r="G82" s="110">
        <v>18.53</v>
      </c>
    </row>
    <row r="83" spans="1:8">
      <c r="B83" s="77" t="s">
        <v>158</v>
      </c>
      <c r="C83" s="76" t="s">
        <v>10</v>
      </c>
      <c r="D83" s="111">
        <v>100000</v>
      </c>
      <c r="E83" s="112">
        <v>30</v>
      </c>
      <c r="F83" s="112">
        <v>4</v>
      </c>
      <c r="G83" s="110">
        <v>16.78</v>
      </c>
    </row>
    <row r="84" spans="1:8" ht="15.75">
      <c r="B84" s="77" t="s">
        <v>159</v>
      </c>
      <c r="C84" s="76" t="s">
        <v>211</v>
      </c>
      <c r="D84" s="111">
        <v>54600</v>
      </c>
      <c r="E84" s="112">
        <v>1</v>
      </c>
      <c r="F84" s="112">
        <v>0.1</v>
      </c>
      <c r="G84" s="110">
        <v>20.93</v>
      </c>
    </row>
    <row r="85" spans="1:8">
      <c r="D85" s="106"/>
      <c r="E85" s="106"/>
      <c r="F85" s="106"/>
      <c r="G85" s="108"/>
    </row>
    <row r="86" spans="1:8" s="105" customFormat="1">
      <c r="A86" s="100" t="s">
        <v>165</v>
      </c>
      <c r="B86" s="101"/>
      <c r="C86" s="101"/>
      <c r="D86" s="102"/>
      <c r="E86" s="103"/>
      <c r="F86" s="102"/>
      <c r="G86" s="104"/>
    </row>
    <row r="87" spans="1:8">
      <c r="D87" s="329" t="s">
        <v>199</v>
      </c>
      <c r="E87" s="329"/>
      <c r="F87" s="329"/>
      <c r="G87" s="108" t="s">
        <v>200</v>
      </c>
    </row>
    <row r="88" spans="1:8">
      <c r="B88" s="77"/>
      <c r="C88" s="75"/>
      <c r="D88" s="330" t="s">
        <v>201</v>
      </c>
      <c r="E88" s="331"/>
      <c r="F88" s="332"/>
      <c r="G88" s="110" t="s">
        <v>202</v>
      </c>
    </row>
    <row r="89" spans="1:8">
      <c r="B89" s="77"/>
      <c r="C89" s="84" t="s">
        <v>203</v>
      </c>
      <c r="D89" s="76" t="s">
        <v>127</v>
      </c>
      <c r="E89" s="109" t="s">
        <v>133</v>
      </c>
      <c r="F89" s="76" t="s">
        <v>135</v>
      </c>
      <c r="G89" s="110" t="s">
        <v>204</v>
      </c>
    </row>
    <row r="90" spans="1:8">
      <c r="B90" s="77" t="s">
        <v>166</v>
      </c>
      <c r="C90" s="84" t="s">
        <v>139</v>
      </c>
      <c r="D90" s="76">
        <v>69300</v>
      </c>
      <c r="E90" s="115">
        <v>33</v>
      </c>
      <c r="F90" s="76">
        <v>3.2</v>
      </c>
      <c r="G90" s="110">
        <v>31.48</v>
      </c>
      <c r="H90" s="67" t="s">
        <v>212</v>
      </c>
    </row>
    <row r="91" spans="1:8">
      <c r="B91" s="77" t="s">
        <v>213</v>
      </c>
      <c r="C91" s="84" t="s">
        <v>139</v>
      </c>
      <c r="D91" s="76">
        <v>69300</v>
      </c>
      <c r="E91" s="115">
        <v>25</v>
      </c>
      <c r="F91" s="76">
        <v>8</v>
      </c>
      <c r="G91" s="110">
        <v>31.48</v>
      </c>
    </row>
    <row r="92" spans="1:8">
      <c r="B92" s="77" t="s">
        <v>169</v>
      </c>
      <c r="C92" s="84" t="s">
        <v>139</v>
      </c>
      <c r="D92" s="76">
        <v>69300</v>
      </c>
      <c r="E92" s="115">
        <v>3.8</v>
      </c>
      <c r="F92" s="76">
        <v>5.7</v>
      </c>
      <c r="G92" s="110">
        <v>31.48</v>
      </c>
    </row>
    <row r="93" spans="1:8">
      <c r="B93" s="77" t="s">
        <v>170</v>
      </c>
      <c r="C93" s="84" t="s">
        <v>139</v>
      </c>
      <c r="D93" s="76">
        <v>74100</v>
      </c>
      <c r="E93" s="115">
        <v>3.9</v>
      </c>
      <c r="F93" s="76">
        <v>3.9</v>
      </c>
      <c r="G93" s="110">
        <f>G73</f>
        <v>36.42</v>
      </c>
    </row>
    <row r="94" spans="1:8">
      <c r="B94" s="77" t="s">
        <v>171</v>
      </c>
      <c r="C94" s="84" t="s">
        <v>10</v>
      </c>
      <c r="D94" s="76">
        <v>56100</v>
      </c>
      <c r="E94" s="115">
        <v>92</v>
      </c>
      <c r="F94" s="76">
        <v>3</v>
      </c>
      <c r="G94" s="110">
        <v>37.9</v>
      </c>
      <c r="H94" s="67" t="s">
        <v>207</v>
      </c>
    </row>
    <row r="95" spans="1:8">
      <c r="B95" s="77" t="s">
        <v>173</v>
      </c>
      <c r="C95" s="84" t="s">
        <v>139</v>
      </c>
      <c r="D95" s="76">
        <v>63100</v>
      </c>
      <c r="E95" s="115">
        <v>62</v>
      </c>
      <c r="F95" s="76">
        <v>0.2</v>
      </c>
      <c r="G95" s="110">
        <f>G77</f>
        <v>26.62</v>
      </c>
    </row>
    <row r="96" spans="1:8">
      <c r="D96" s="106"/>
      <c r="E96" s="106"/>
      <c r="F96" s="106"/>
    </row>
    <row r="97" spans="1:7" s="105" customFormat="1">
      <c r="A97" s="100" t="s">
        <v>214</v>
      </c>
      <c r="B97" s="101"/>
      <c r="C97" s="101"/>
      <c r="D97" s="102"/>
      <c r="E97" s="103"/>
      <c r="F97" s="102"/>
      <c r="G97" s="104"/>
    </row>
    <row r="98" spans="1:7">
      <c r="D98" s="329" t="s">
        <v>199</v>
      </c>
      <c r="E98" s="329"/>
      <c r="F98" s="329"/>
      <c r="G98" s="108" t="s">
        <v>200</v>
      </c>
    </row>
    <row r="99" spans="1:7">
      <c r="B99" s="77"/>
      <c r="C99" s="75"/>
      <c r="D99" s="330" t="s">
        <v>201</v>
      </c>
      <c r="E99" s="331"/>
      <c r="F99" s="332"/>
      <c r="G99" s="110" t="s">
        <v>202</v>
      </c>
    </row>
    <row r="100" spans="1:7">
      <c r="B100" s="77"/>
      <c r="C100" s="84" t="s">
        <v>203</v>
      </c>
      <c r="D100" s="76" t="s">
        <v>127</v>
      </c>
      <c r="E100" s="109" t="s">
        <v>133</v>
      </c>
      <c r="F100" s="76" t="s">
        <v>135</v>
      </c>
      <c r="G100" s="110" t="s">
        <v>204</v>
      </c>
    </row>
    <row r="101" spans="1:7">
      <c r="B101" s="85" t="s">
        <v>176</v>
      </c>
      <c r="C101" s="84"/>
      <c r="D101" s="76"/>
      <c r="E101" s="115"/>
      <c r="F101" s="76"/>
      <c r="G101" s="110"/>
    </row>
    <row r="102" spans="1:7">
      <c r="B102" s="86" t="s">
        <v>177</v>
      </c>
      <c r="C102" s="84" t="s">
        <v>139</v>
      </c>
      <c r="D102" s="76">
        <v>74100</v>
      </c>
      <c r="E102" s="115">
        <v>4.1500000000000004</v>
      </c>
      <c r="F102" s="76">
        <v>28.6</v>
      </c>
      <c r="G102" s="110">
        <v>36.42</v>
      </c>
    </row>
    <row r="103" spans="1:7">
      <c r="B103" s="86" t="s">
        <v>179</v>
      </c>
      <c r="C103" s="84" t="s">
        <v>139</v>
      </c>
      <c r="D103" s="76">
        <v>74100</v>
      </c>
      <c r="E103" s="115">
        <v>4.1500000000000004</v>
      </c>
      <c r="F103" s="76">
        <v>28.6</v>
      </c>
      <c r="G103" s="110">
        <v>36.42</v>
      </c>
    </row>
    <row r="104" spans="1:7">
      <c r="B104" s="86" t="s">
        <v>180</v>
      </c>
      <c r="C104" s="84" t="s">
        <v>139</v>
      </c>
      <c r="D104" s="76">
        <v>74100</v>
      </c>
      <c r="E104" s="115">
        <v>4.1500000000000004</v>
      </c>
      <c r="F104" s="76">
        <v>28.6</v>
      </c>
      <c r="G104" s="110">
        <v>36.42</v>
      </c>
    </row>
    <row r="105" spans="1:7">
      <c r="B105" s="86" t="s">
        <v>181</v>
      </c>
      <c r="C105" s="84" t="s">
        <v>139</v>
      </c>
      <c r="D105" s="76">
        <v>74100</v>
      </c>
      <c r="E105" s="115">
        <v>4.1500000000000004</v>
      </c>
      <c r="F105" s="76">
        <v>28.6</v>
      </c>
      <c r="G105" s="110">
        <v>36.42</v>
      </c>
    </row>
    <row r="106" spans="1:7">
      <c r="B106" s="85" t="s">
        <v>182</v>
      </c>
      <c r="C106" s="84"/>
      <c r="D106" s="76"/>
      <c r="E106" s="115"/>
      <c r="F106" s="76"/>
      <c r="G106" s="110"/>
    </row>
    <row r="107" spans="1:7">
      <c r="B107" s="86" t="s">
        <v>177</v>
      </c>
      <c r="C107" s="84" t="s">
        <v>139</v>
      </c>
      <c r="D107" s="116">
        <v>69300</v>
      </c>
      <c r="E107" s="116">
        <v>80</v>
      </c>
      <c r="F107" s="116">
        <v>2</v>
      </c>
      <c r="G107" s="110">
        <v>31.48</v>
      </c>
    </row>
    <row r="108" spans="1:7">
      <c r="B108" s="86" t="s">
        <v>179</v>
      </c>
      <c r="C108" s="84" t="s">
        <v>139</v>
      </c>
      <c r="D108" s="116">
        <v>69300</v>
      </c>
      <c r="E108" s="116"/>
      <c r="F108" s="116"/>
      <c r="G108" s="110">
        <v>31.48</v>
      </c>
    </row>
    <row r="109" spans="1:7">
      <c r="B109" s="86" t="s">
        <v>180</v>
      </c>
      <c r="C109" s="84" t="s">
        <v>139</v>
      </c>
      <c r="D109" s="116">
        <v>69300</v>
      </c>
      <c r="E109" s="116">
        <v>50</v>
      </c>
      <c r="F109" s="116">
        <v>2</v>
      </c>
      <c r="G109" s="110">
        <v>31.48</v>
      </c>
    </row>
    <row r="110" spans="1:7">
      <c r="B110" s="86" t="s">
        <v>181</v>
      </c>
      <c r="C110" s="84" t="s">
        <v>139</v>
      </c>
      <c r="D110" s="116">
        <v>69300</v>
      </c>
      <c r="E110" s="116">
        <v>120</v>
      </c>
      <c r="F110" s="116">
        <v>2</v>
      </c>
      <c r="G110" s="110">
        <v>31.48</v>
      </c>
    </row>
    <row r="111" spans="1:7">
      <c r="B111" s="85" t="s">
        <v>183</v>
      </c>
      <c r="C111" s="75"/>
      <c r="D111" s="117"/>
      <c r="E111" s="117"/>
      <c r="F111" s="117"/>
      <c r="G111" s="118"/>
    </row>
    <row r="112" spans="1:7">
      <c r="B112" s="86" t="s">
        <v>177</v>
      </c>
      <c r="C112" s="84" t="s">
        <v>139</v>
      </c>
      <c r="D112" s="116">
        <v>69300</v>
      </c>
      <c r="E112" s="116">
        <v>140</v>
      </c>
      <c r="F112" s="116">
        <v>0.4</v>
      </c>
      <c r="G112" s="110">
        <v>31.48</v>
      </c>
    </row>
    <row r="113" spans="2:7">
      <c r="B113" s="86" t="s">
        <v>179</v>
      </c>
      <c r="C113" s="84" t="s">
        <v>139</v>
      </c>
      <c r="D113" s="116">
        <v>69300</v>
      </c>
      <c r="E113" s="116">
        <v>170</v>
      </c>
      <c r="F113" s="116">
        <v>0.4</v>
      </c>
      <c r="G113" s="110">
        <v>31.48</v>
      </c>
    </row>
    <row r="114" spans="2:7">
      <c r="B114" s="86" t="s">
        <v>180</v>
      </c>
      <c r="C114" s="84" t="s">
        <v>139</v>
      </c>
      <c r="D114" s="116">
        <v>69300</v>
      </c>
      <c r="E114" s="116">
        <v>130</v>
      </c>
      <c r="F114" s="116">
        <v>0.4</v>
      </c>
      <c r="G114" s="110">
        <v>31.48</v>
      </c>
    </row>
    <row r="115" spans="2:7">
      <c r="B115" s="86" t="s">
        <v>181</v>
      </c>
      <c r="C115" s="84" t="s">
        <v>139</v>
      </c>
      <c r="D115" s="116">
        <v>69300</v>
      </c>
      <c r="E115" s="116">
        <v>180</v>
      </c>
      <c r="F115" s="116">
        <v>0.4</v>
      </c>
      <c r="G115" s="110">
        <v>31.48</v>
      </c>
    </row>
    <row r="116" spans="2:7">
      <c r="D116" s="106"/>
      <c r="E116" s="106"/>
      <c r="F116" s="106"/>
    </row>
    <row r="117" spans="2:7">
      <c r="D117" s="106"/>
      <c r="E117" s="106"/>
      <c r="F117" s="106"/>
    </row>
    <row r="118" spans="2:7">
      <c r="D118" s="106"/>
      <c r="E118" s="106"/>
      <c r="F118" s="106"/>
    </row>
    <row r="119" spans="2:7">
      <c r="D119" s="106"/>
      <c r="E119" s="106"/>
      <c r="F119" s="106"/>
    </row>
    <row r="120" spans="2:7">
      <c r="D120" s="106"/>
      <c r="E120" s="106"/>
      <c r="F120" s="106"/>
    </row>
    <row r="121" spans="2:7">
      <c r="D121" s="106"/>
      <c r="E121" s="106"/>
      <c r="F121" s="106"/>
    </row>
    <row r="122" spans="2:7">
      <c r="D122" s="106"/>
      <c r="E122" s="106"/>
      <c r="F122" s="106"/>
    </row>
    <row r="123" spans="2:7">
      <c r="D123" s="106"/>
      <c r="E123" s="106"/>
      <c r="F123" s="106"/>
    </row>
    <row r="124" spans="2:7">
      <c r="D124" s="106"/>
      <c r="E124" s="106"/>
      <c r="F124" s="106"/>
    </row>
    <row r="125" spans="2:7">
      <c r="D125" s="106"/>
      <c r="E125" s="106"/>
      <c r="F125" s="106"/>
    </row>
    <row r="126" spans="2:7">
      <c r="D126" s="106"/>
      <c r="E126" s="106"/>
      <c r="F126" s="106"/>
    </row>
    <row r="127" spans="2:7">
      <c r="D127" s="106"/>
      <c r="E127" s="106"/>
      <c r="F127" s="106"/>
    </row>
    <row r="128" spans="2:7">
      <c r="D128" s="106"/>
      <c r="E128" s="106"/>
      <c r="F128" s="106"/>
    </row>
    <row r="129" spans="4:6">
      <c r="D129" s="106"/>
      <c r="E129" s="106"/>
      <c r="F129" s="106"/>
    </row>
    <row r="130" spans="4:6">
      <c r="D130" s="106"/>
      <c r="E130" s="106"/>
      <c r="F130" s="106"/>
    </row>
    <row r="131" spans="4:6">
      <c r="D131" s="106"/>
      <c r="E131" s="106"/>
      <c r="F131" s="106"/>
    </row>
    <row r="132" spans="4:6">
      <c r="D132" s="106"/>
      <c r="E132" s="106"/>
      <c r="F132" s="106"/>
    </row>
    <row r="133" spans="4:6">
      <c r="D133" s="106"/>
      <c r="E133" s="106"/>
      <c r="F133" s="106"/>
    </row>
    <row r="134" spans="4:6">
      <c r="D134" s="106"/>
      <c r="E134" s="106"/>
      <c r="F134" s="106"/>
    </row>
    <row r="135" spans="4:6">
      <c r="D135" s="106"/>
      <c r="E135" s="106"/>
      <c r="F135" s="106"/>
    </row>
    <row r="136" spans="4:6">
      <c r="D136" s="106"/>
      <c r="E136" s="106"/>
      <c r="F136" s="106"/>
    </row>
    <row r="137" spans="4:6">
      <c r="D137" s="106"/>
      <c r="E137" s="106"/>
      <c r="F137" s="106"/>
    </row>
    <row r="138" spans="4:6">
      <c r="D138" s="106"/>
      <c r="E138" s="106"/>
      <c r="F138" s="106"/>
    </row>
    <row r="139" spans="4:6">
      <c r="D139" s="106"/>
      <c r="E139" s="106"/>
      <c r="F139" s="106"/>
    </row>
    <row r="140" spans="4:6">
      <c r="D140" s="106"/>
      <c r="E140" s="106"/>
      <c r="F140" s="106"/>
    </row>
    <row r="141" spans="4:6">
      <c r="D141" s="106"/>
      <c r="E141" s="106"/>
      <c r="F141" s="106"/>
    </row>
    <row r="142" spans="4:6">
      <c r="D142" s="106"/>
      <c r="E142" s="106"/>
      <c r="F142" s="106"/>
    </row>
    <row r="143" spans="4:6">
      <c r="D143" s="106"/>
      <c r="E143" s="106"/>
      <c r="F143" s="106"/>
    </row>
    <row r="144" spans="4:6">
      <c r="D144" s="106"/>
      <c r="E144" s="106"/>
      <c r="F144" s="106"/>
    </row>
    <row r="145" spans="4:6">
      <c r="D145" s="106"/>
      <c r="E145" s="106"/>
      <c r="F145" s="106"/>
    </row>
    <row r="146" spans="4:6">
      <c r="D146" s="106"/>
      <c r="E146" s="106"/>
      <c r="F146" s="106"/>
    </row>
    <row r="147" spans="4:6">
      <c r="D147" s="106"/>
      <c r="E147" s="106"/>
      <c r="F147" s="106"/>
    </row>
    <row r="148" spans="4:6">
      <c r="D148" s="106"/>
      <c r="E148" s="106"/>
      <c r="F148" s="106"/>
    </row>
    <row r="149" spans="4:6">
      <c r="D149" s="106"/>
      <c r="E149" s="106"/>
      <c r="F149" s="106"/>
    </row>
    <row r="150" spans="4:6">
      <c r="D150" s="106"/>
      <c r="E150" s="106"/>
      <c r="F150" s="106"/>
    </row>
    <row r="151" spans="4:6">
      <c r="D151" s="106"/>
      <c r="E151" s="106"/>
      <c r="F151" s="106"/>
    </row>
    <row r="152" spans="4:6">
      <c r="D152" s="106"/>
      <c r="E152" s="106"/>
      <c r="F152" s="106"/>
    </row>
    <row r="153" spans="4:6">
      <c r="D153" s="106"/>
      <c r="E153" s="106"/>
      <c r="F153" s="106"/>
    </row>
    <row r="154" spans="4:6">
      <c r="D154" s="106"/>
      <c r="E154" s="106"/>
      <c r="F154" s="106"/>
    </row>
    <row r="155" spans="4:6">
      <c r="D155" s="106"/>
      <c r="E155" s="106"/>
      <c r="F155" s="106"/>
    </row>
    <row r="156" spans="4:6">
      <c r="D156" s="106"/>
      <c r="E156" s="106"/>
      <c r="F156" s="106"/>
    </row>
    <row r="157" spans="4:6">
      <c r="D157" s="106"/>
      <c r="E157" s="106"/>
      <c r="F157" s="106"/>
    </row>
    <row r="158" spans="4:6">
      <c r="D158" s="106"/>
      <c r="E158" s="106"/>
      <c r="F158" s="106"/>
    </row>
    <row r="159" spans="4:6">
      <c r="D159" s="106"/>
      <c r="E159" s="106"/>
      <c r="F159" s="106"/>
    </row>
    <row r="160" spans="4:6">
      <c r="D160" s="106"/>
      <c r="E160" s="106"/>
      <c r="F160" s="106"/>
    </row>
    <row r="161" spans="4:6">
      <c r="D161" s="106"/>
      <c r="E161" s="106"/>
      <c r="F161" s="106"/>
    </row>
    <row r="162" spans="4:6">
      <c r="D162" s="106"/>
      <c r="E162" s="106"/>
      <c r="F162" s="106"/>
    </row>
    <row r="163" spans="4:6">
      <c r="D163" s="106"/>
      <c r="E163" s="106"/>
      <c r="F163" s="106"/>
    </row>
    <row r="164" spans="4:6">
      <c r="D164" s="106"/>
      <c r="E164" s="106"/>
      <c r="F164" s="106"/>
    </row>
    <row r="165" spans="4:6">
      <c r="D165" s="106"/>
      <c r="E165" s="106"/>
      <c r="F165" s="106"/>
    </row>
    <row r="166" spans="4:6">
      <c r="D166" s="106"/>
      <c r="E166" s="106"/>
      <c r="F166" s="106"/>
    </row>
    <row r="167" spans="4:6">
      <c r="D167" s="106"/>
      <c r="E167" s="106"/>
      <c r="F167" s="106"/>
    </row>
    <row r="168" spans="4:6">
      <c r="D168" s="106"/>
      <c r="E168" s="106"/>
      <c r="F168" s="106"/>
    </row>
    <row r="169" spans="4:6">
      <c r="D169" s="106"/>
      <c r="E169" s="106"/>
      <c r="F169" s="106"/>
    </row>
    <row r="170" spans="4:6">
      <c r="D170" s="106"/>
      <c r="E170" s="106"/>
      <c r="F170" s="106"/>
    </row>
    <row r="171" spans="4:6">
      <c r="D171" s="106"/>
      <c r="E171" s="106"/>
      <c r="F171" s="106"/>
    </row>
    <row r="172" spans="4:6">
      <c r="D172" s="106"/>
      <c r="E172" s="106"/>
      <c r="F172" s="106"/>
    </row>
    <row r="173" spans="4:6">
      <c r="D173" s="106"/>
      <c r="E173" s="106"/>
      <c r="F173" s="106"/>
    </row>
    <row r="174" spans="4:6">
      <c r="D174" s="106"/>
      <c r="E174" s="106"/>
      <c r="F174" s="106"/>
    </row>
    <row r="175" spans="4:6">
      <c r="D175" s="106"/>
      <c r="E175" s="106"/>
      <c r="F175" s="106"/>
    </row>
    <row r="176" spans="4:6">
      <c r="D176" s="106"/>
      <c r="E176" s="106"/>
      <c r="F176" s="106"/>
    </row>
    <row r="177" spans="4:6">
      <c r="D177" s="106"/>
      <c r="E177" s="106"/>
      <c r="F177" s="106"/>
    </row>
    <row r="178" spans="4:6">
      <c r="D178" s="106"/>
      <c r="E178" s="106"/>
      <c r="F178" s="106"/>
    </row>
    <row r="179" spans="4:6">
      <c r="D179" s="106"/>
      <c r="E179" s="106"/>
      <c r="F179" s="106"/>
    </row>
    <row r="180" spans="4:6">
      <c r="D180" s="106"/>
      <c r="E180" s="106"/>
      <c r="F180" s="106"/>
    </row>
    <row r="181" spans="4:6">
      <c r="D181" s="106"/>
      <c r="E181" s="106"/>
      <c r="F181" s="106"/>
    </row>
    <row r="182" spans="4:6">
      <c r="D182" s="106"/>
      <c r="E182" s="106"/>
      <c r="F182" s="106"/>
    </row>
    <row r="183" spans="4:6">
      <c r="D183" s="106"/>
      <c r="E183" s="106"/>
      <c r="F183" s="106"/>
    </row>
    <row r="184" spans="4:6">
      <c r="D184" s="106"/>
      <c r="E184" s="106"/>
      <c r="F184" s="106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 xr:uid="{DB1ADA9E-3F35-4845-AAD6-B0CDE56A2D4E}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2568</vt:lpstr>
      <vt:lpstr>CH4จาก Septic tank 2568</vt:lpstr>
      <vt:lpstr>CH4จากบ่อบำบัดไม่เติมอากาศ 2568</vt:lpstr>
      <vt:lpstr>สรุปการคำนวณ ปี 2567</vt:lpstr>
      <vt:lpstr>CH4จาก Septic tank 2567</vt:lpstr>
      <vt:lpstr>CH4จากบ่อบำบัดไม่เติมอากาศ 2567</vt:lpstr>
      <vt:lpstr>EF TGO AR5</vt:lpstr>
      <vt:lpstr>'EF TGO AR5'!Print_Area</vt:lpstr>
      <vt:lpstr>'สรุปการคำนวณ ปี 2567'!Print_Area</vt:lpstr>
      <vt:lpstr>'สรุปการคำนวณ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naphaphat liangparyun</cp:lastModifiedBy>
  <cp:lastPrinted>2026-03-16T07:48:48Z</cp:lastPrinted>
  <dcterms:created xsi:type="dcterms:W3CDTF">2015-02-17T07:08:20Z</dcterms:created>
  <dcterms:modified xsi:type="dcterms:W3CDTF">2026-03-19T06:51:15Z</dcterms:modified>
</cp:coreProperties>
</file>