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ม่โจ้\Green Office\รายงานผล\2568\"/>
    </mc:Choice>
  </mc:AlternateContent>
  <xr:revisionPtr revIDLastSave="0" documentId="8_{53355CB7-B6C4-4B82-B083-C1308DA8B947}" xr6:coauthVersionLast="47" xr6:coauthVersionMax="47" xr10:uidLastSave="{00000000-0000-0000-0000-000000000000}"/>
  <bookViews>
    <workbookView xWindow="-28920" yWindow="-1215" windowWidth="29040" windowHeight="15720" tabRatio="898" xr2:uid="{00000000-000D-0000-FFFF-FFFF00000000}"/>
  </bookViews>
  <sheets>
    <sheet name="สรุปการคำนวณ ปี 2567" sheetId="1" r:id="rId1"/>
    <sheet name="CH4จากบ่อบำบัดไม่เติมอากาศ " sheetId="5" r:id="rId2"/>
    <sheet name="CH4จากseptic tank" sheetId="4" r:id="rId3"/>
    <sheet name="สรุปการคำนวณ ปีฐาน" sheetId="8" r:id="rId4"/>
    <sheet name="CH4จากseptic tank ปีฐาน" sheetId="9" r:id="rId5"/>
    <sheet name="EF TGO AR5" sheetId="6" r:id="rId6"/>
  </sheets>
  <externalReferences>
    <externalReference r:id="rId7"/>
    <externalReference r:id="rId8"/>
    <externalReference r:id="rId9"/>
    <externalReference r:id="rId10"/>
  </externalReferences>
  <definedNames>
    <definedName name="\0" localSheetId="5">#REF!</definedName>
    <definedName name="\0" localSheetId="3">#REF!</definedName>
    <definedName name="\0">#REF!</definedName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i" localSheetId="5">#REF!</definedName>
    <definedName name="\i">#REF!</definedName>
    <definedName name="\j" localSheetId="5">#REF!</definedName>
    <definedName name="\j">#REF!</definedName>
    <definedName name="\p" localSheetId="5">#REF!</definedName>
    <definedName name="\p">#REF!</definedName>
    <definedName name="\s" localSheetId="5">#REF!</definedName>
    <definedName name="\s">#REF!</definedName>
    <definedName name="\x" localSheetId="5">#REF!</definedName>
    <definedName name="\x">#REF!</definedName>
    <definedName name="\z" localSheetId="5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5">#REF!</definedName>
    <definedName name="A">#REF!</definedName>
    <definedName name="B" localSheetId="5">#REF!</definedName>
    <definedName name="B">#REF!</definedName>
    <definedName name="BTU" localSheetId="5">[2]ม.ค.!$C$2</definedName>
    <definedName name="BTU">[3]ม.ค.!$C$2</definedName>
    <definedName name="BTU_16" localSheetId="5">#REF!</definedName>
    <definedName name="BTU_16">#REF!</definedName>
    <definedName name="BTU_17" localSheetId="5">#REF!</definedName>
    <definedName name="BTU_17">#REF!</definedName>
    <definedName name="BTU_18" localSheetId="5">#REF!</definedName>
    <definedName name="BTU_18">#REF!</definedName>
    <definedName name="BTU_19" localSheetId="5">#REF!</definedName>
    <definedName name="BTU_19">#REF!</definedName>
    <definedName name="BTU_20" localSheetId="5">#REF!</definedName>
    <definedName name="BTU_20">#REF!</definedName>
    <definedName name="BTU_21" localSheetId="5">#REF!</definedName>
    <definedName name="BTU_21">#REF!</definedName>
    <definedName name="BTU_22" localSheetId="5">#REF!</definedName>
    <definedName name="BTU_22">#REF!</definedName>
    <definedName name="BTU_23" localSheetId="5">#REF!</definedName>
    <definedName name="BTU_23">#REF!</definedName>
    <definedName name="BTU_24" localSheetId="5">#REF!</definedName>
    <definedName name="BTU_24">#REF!</definedName>
    <definedName name="BTU_25" localSheetId="5">#REF!</definedName>
    <definedName name="BTU_25">#REF!</definedName>
    <definedName name="BTU_26" localSheetId="5">#REF!</definedName>
    <definedName name="BTU_26">#REF!</definedName>
    <definedName name="C_" localSheetId="5">#REF!</definedName>
    <definedName name="C_">#REF!</definedName>
    <definedName name="Cal_16" localSheetId="5">#REF!</definedName>
    <definedName name="Cal_16">#REF!</definedName>
    <definedName name="Cal_17" localSheetId="5">#REF!</definedName>
    <definedName name="Cal_17">#REF!</definedName>
    <definedName name="Cal_18" localSheetId="5">#REF!</definedName>
    <definedName name="Cal_18">#REF!</definedName>
    <definedName name="Cal_19" localSheetId="5">#REF!</definedName>
    <definedName name="Cal_19">#REF!</definedName>
    <definedName name="Cal_20" localSheetId="5">#REF!</definedName>
    <definedName name="Cal_20">#REF!</definedName>
    <definedName name="Cal_21" localSheetId="5">#REF!</definedName>
    <definedName name="Cal_21">#REF!</definedName>
    <definedName name="Cal_22" localSheetId="5">#REF!</definedName>
    <definedName name="Cal_22">#REF!</definedName>
    <definedName name="Cal_23" localSheetId="5">#REF!</definedName>
    <definedName name="Cal_23">#REF!</definedName>
    <definedName name="Cal_24" localSheetId="5">#REF!</definedName>
    <definedName name="Cal_24">#REF!</definedName>
    <definedName name="Cal_25" localSheetId="5">#REF!</definedName>
    <definedName name="Cal_25">#REF!</definedName>
    <definedName name="Cal_26" localSheetId="5">#REF!</definedName>
    <definedName name="Cal_26">#REF!</definedName>
    <definedName name="CAT" localSheetId="5">#REF!</definedName>
    <definedName name="CAT">#REF!</definedName>
    <definedName name="D" localSheetId="5">#REF!</definedName>
    <definedName name="D">#REF!</definedName>
    <definedName name="DOG" localSheetId="5">#REF!</definedName>
    <definedName name="DOG">#REF!</definedName>
    <definedName name="E" localSheetId="5">#REF!</definedName>
    <definedName name="E">#REF!</definedName>
    <definedName name="Ein" localSheetId="5">#REF!</definedName>
    <definedName name="Ein">#REF!</definedName>
    <definedName name="Eout" localSheetId="5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5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5">#REF!</definedName>
    <definedName name="Fuel_16">#REF!</definedName>
    <definedName name="Fuel_17" localSheetId="5">#REF!</definedName>
    <definedName name="Fuel_17">#REF!</definedName>
    <definedName name="Fuel_18" localSheetId="5">#REF!</definedName>
    <definedName name="Fuel_18">#REF!</definedName>
    <definedName name="Fuel_19" localSheetId="5">#REF!</definedName>
    <definedName name="Fuel_19">#REF!</definedName>
    <definedName name="Fuel_20" localSheetId="5">#REF!</definedName>
    <definedName name="Fuel_20">#REF!</definedName>
    <definedName name="Fuel_21" localSheetId="5">#REF!</definedName>
    <definedName name="Fuel_21">#REF!</definedName>
    <definedName name="Fuel_22" localSheetId="5">#REF!</definedName>
    <definedName name="Fuel_22">#REF!</definedName>
    <definedName name="Fuel_23" localSheetId="5">#REF!</definedName>
    <definedName name="Fuel_23">#REF!</definedName>
    <definedName name="Fuel_24" localSheetId="5">#REF!</definedName>
    <definedName name="Fuel_24">#REF!</definedName>
    <definedName name="Fuel_25" localSheetId="5">#REF!</definedName>
    <definedName name="Fuel_25">#REF!</definedName>
    <definedName name="Fuel_26" localSheetId="5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5">#REF!</definedName>
    <definedName name="Fuel_i_16">#REF!</definedName>
    <definedName name="Fuel_i_17" localSheetId="5">#REF!</definedName>
    <definedName name="Fuel_i_17">#REF!</definedName>
    <definedName name="Fuel_i_18" localSheetId="5">#REF!</definedName>
    <definedName name="Fuel_i_18">#REF!</definedName>
    <definedName name="Fuel_i_19" localSheetId="5">#REF!</definedName>
    <definedName name="Fuel_i_19">#REF!</definedName>
    <definedName name="Fuel_i_20" localSheetId="5">#REF!</definedName>
    <definedName name="Fuel_i_20">#REF!</definedName>
    <definedName name="Fuel_i_21" localSheetId="5">#REF!</definedName>
    <definedName name="Fuel_i_21">#REF!</definedName>
    <definedName name="Fuel_i_22" localSheetId="5">#REF!</definedName>
    <definedName name="Fuel_i_22">#REF!</definedName>
    <definedName name="Fuel_i_23" localSheetId="5">#REF!</definedName>
    <definedName name="Fuel_i_23">#REF!</definedName>
    <definedName name="Fuel_i_24" localSheetId="5">#REF!</definedName>
    <definedName name="Fuel_i_24">#REF!</definedName>
    <definedName name="Fuel_i_25" localSheetId="5">#REF!</definedName>
    <definedName name="Fuel_i_25">#REF!</definedName>
    <definedName name="Fuel_i_26" localSheetId="5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5">#REF!</definedName>
    <definedName name="Fuel_in">#REF!</definedName>
    <definedName name="FuelEnergy" localSheetId="5">#REF!</definedName>
    <definedName name="FuelEnergy">#REF!</definedName>
    <definedName name="G" localSheetId="5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5">#REF!</definedName>
    <definedName name="Gross_16">#REF!</definedName>
    <definedName name="Gross_17" localSheetId="5">#REF!</definedName>
    <definedName name="Gross_17">#REF!</definedName>
    <definedName name="Gross_18" localSheetId="5">#REF!</definedName>
    <definedName name="Gross_18">#REF!</definedName>
    <definedName name="Gross_19" localSheetId="5">#REF!</definedName>
    <definedName name="Gross_19">#REF!</definedName>
    <definedName name="Gross_20" localSheetId="5">#REF!</definedName>
    <definedName name="Gross_20">#REF!</definedName>
    <definedName name="Gross_21" localSheetId="5">#REF!</definedName>
    <definedName name="Gross_21">#REF!</definedName>
    <definedName name="Gross_22" localSheetId="5">#REF!</definedName>
    <definedName name="Gross_22">#REF!</definedName>
    <definedName name="Gross_23" localSheetId="5">#REF!</definedName>
    <definedName name="Gross_23">#REF!</definedName>
    <definedName name="Gross_24" localSheetId="5">#REF!</definedName>
    <definedName name="Gross_24">#REF!</definedName>
    <definedName name="Gross_25" localSheetId="5">#REF!</definedName>
    <definedName name="Gross_25">#REF!</definedName>
    <definedName name="Gross_26" localSheetId="5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5">#REF!</definedName>
    <definedName name="H">#REF!</definedName>
    <definedName name="HEAD" localSheetId="5">#REF!</definedName>
    <definedName name="HEAD">#REF!</definedName>
    <definedName name="I" localSheetId="5">#REF!</definedName>
    <definedName name="I">#REF!</definedName>
    <definedName name="J" localSheetId="5">#REF!</definedName>
    <definedName name="J">#REF!</definedName>
    <definedName name="J._16" localSheetId="5">#REF!</definedName>
    <definedName name="J._16">#REF!</definedName>
    <definedName name="J._17" localSheetId="5">#REF!</definedName>
    <definedName name="J._17">#REF!</definedName>
    <definedName name="J._18" localSheetId="5">#REF!</definedName>
    <definedName name="J._18">#REF!</definedName>
    <definedName name="J._19" localSheetId="5">#REF!</definedName>
    <definedName name="J._19">#REF!</definedName>
    <definedName name="J._20" localSheetId="5">#REF!</definedName>
    <definedName name="J._20">#REF!</definedName>
    <definedName name="J._21" localSheetId="5">#REF!</definedName>
    <definedName name="J._21">#REF!</definedName>
    <definedName name="J._22" localSheetId="5">#REF!</definedName>
    <definedName name="J._22">#REF!</definedName>
    <definedName name="J._23" localSheetId="5">#REF!</definedName>
    <definedName name="J._23">#REF!</definedName>
    <definedName name="J._24" localSheetId="5">#REF!</definedName>
    <definedName name="J._24">#REF!</definedName>
    <definedName name="J._25" localSheetId="5">#REF!</definedName>
    <definedName name="J._25">#REF!</definedName>
    <definedName name="J._26" localSheetId="5">#REF!</definedName>
    <definedName name="J._26">#REF!</definedName>
    <definedName name="kJ" localSheetId="5">#REF!</definedName>
    <definedName name="kJ">#REF!</definedName>
    <definedName name="LHV" localSheetId="5">#REF!</definedName>
    <definedName name="LHV">#REF!</definedName>
    <definedName name="M" localSheetId="5">#REF!</definedName>
    <definedName name="M">#REF!</definedName>
    <definedName name="MONTHL1" localSheetId="5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5">#REF!</definedName>
    <definedName name="Net_16">#REF!</definedName>
    <definedName name="Net_17" localSheetId="5">#REF!</definedName>
    <definedName name="Net_17">#REF!</definedName>
    <definedName name="Net_18" localSheetId="5">#REF!</definedName>
    <definedName name="Net_18">#REF!</definedName>
    <definedName name="Net_19" localSheetId="5">#REF!</definedName>
    <definedName name="Net_19">#REF!</definedName>
    <definedName name="Net_20" localSheetId="5">#REF!</definedName>
    <definedName name="Net_20">#REF!</definedName>
    <definedName name="Net_21" localSheetId="5">#REF!</definedName>
    <definedName name="Net_21">#REF!</definedName>
    <definedName name="Net_22" localSheetId="5">#REF!</definedName>
    <definedName name="Net_22">#REF!</definedName>
    <definedName name="Net_23" localSheetId="5">#REF!</definedName>
    <definedName name="Net_23">#REF!</definedName>
    <definedName name="Net_24" localSheetId="5">#REF!</definedName>
    <definedName name="Net_24">#REF!</definedName>
    <definedName name="Net_25" localSheetId="5">#REF!</definedName>
    <definedName name="Net_25">#REF!</definedName>
    <definedName name="Net_26" localSheetId="5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5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5">#REF!</definedName>
    <definedName name="Power_16">#REF!</definedName>
    <definedName name="Power_17" localSheetId="5">#REF!</definedName>
    <definedName name="Power_17">#REF!</definedName>
    <definedName name="Power_18" localSheetId="5">#REF!</definedName>
    <definedName name="Power_18">#REF!</definedName>
    <definedName name="Power_19" localSheetId="5">#REF!</definedName>
    <definedName name="Power_19">#REF!</definedName>
    <definedName name="Power_20" localSheetId="5">#REF!</definedName>
    <definedName name="Power_20">#REF!</definedName>
    <definedName name="Power_21" localSheetId="5">#REF!</definedName>
    <definedName name="Power_21">#REF!</definedName>
    <definedName name="Power_22" localSheetId="5">#REF!</definedName>
    <definedName name="Power_22">#REF!</definedName>
    <definedName name="Power_23" localSheetId="5">#REF!</definedName>
    <definedName name="Power_23">#REF!</definedName>
    <definedName name="Power_24" localSheetId="5">#REF!</definedName>
    <definedName name="Power_24">#REF!</definedName>
    <definedName name="Power_25" localSheetId="5">#REF!</definedName>
    <definedName name="Power_25">#REF!</definedName>
    <definedName name="Power_26" localSheetId="5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5">#REF!</definedName>
    <definedName name="Power_i_16">#REF!</definedName>
    <definedName name="Power_i_17" localSheetId="5">#REF!</definedName>
    <definedName name="Power_i_17">#REF!</definedName>
    <definedName name="Power_i_18" localSheetId="5">#REF!</definedName>
    <definedName name="Power_i_18">#REF!</definedName>
    <definedName name="Power_i_19" localSheetId="5">#REF!</definedName>
    <definedName name="Power_i_19">#REF!</definedName>
    <definedName name="Power_i_20" localSheetId="5">#REF!</definedName>
    <definedName name="Power_i_20">#REF!</definedName>
    <definedName name="Power_i_21" localSheetId="5">#REF!</definedName>
    <definedName name="Power_i_21">#REF!</definedName>
    <definedName name="Power_i_22" localSheetId="5">#REF!</definedName>
    <definedName name="Power_i_22">#REF!</definedName>
    <definedName name="Power_i_23" localSheetId="5">#REF!</definedName>
    <definedName name="Power_i_23">#REF!</definedName>
    <definedName name="Power_i_24" localSheetId="5">#REF!</definedName>
    <definedName name="Power_i_24">#REF!</definedName>
    <definedName name="Power_i_25" localSheetId="5">#REF!</definedName>
    <definedName name="Power_i_25">#REF!</definedName>
    <definedName name="Power_i_26" localSheetId="5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5">#REF!</definedName>
    <definedName name="Power_o_16">#REF!</definedName>
    <definedName name="Power_o_17" localSheetId="5">#REF!</definedName>
    <definedName name="Power_o_17">#REF!</definedName>
    <definedName name="Power_o_18" localSheetId="5">#REF!</definedName>
    <definedName name="Power_o_18">#REF!</definedName>
    <definedName name="Power_o_19" localSheetId="5">#REF!</definedName>
    <definedName name="Power_o_19">#REF!</definedName>
    <definedName name="Power_o_20" localSheetId="5">#REF!</definedName>
    <definedName name="Power_o_20">#REF!</definedName>
    <definedName name="Power_o_21" localSheetId="5">#REF!</definedName>
    <definedName name="Power_o_21">#REF!</definedName>
    <definedName name="Power_o_22" localSheetId="5">#REF!</definedName>
    <definedName name="Power_o_22">#REF!</definedName>
    <definedName name="Power_o_23" localSheetId="5">#REF!</definedName>
    <definedName name="Power_o_23">#REF!</definedName>
    <definedName name="Power_o_24" localSheetId="5">#REF!</definedName>
    <definedName name="Power_o_24">#REF!</definedName>
    <definedName name="Power_o_25" localSheetId="5">#REF!</definedName>
    <definedName name="Power_o_25">#REF!</definedName>
    <definedName name="Power_o_26" localSheetId="5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5">'EF TGO AR5'!$A$1:$L$128</definedName>
    <definedName name="_xlnm.Print_Area" localSheetId="0">'สรุปการคำนวณ ปี 2567'!$A$1:$AE$123</definedName>
    <definedName name="_xlnm.Print_Area" localSheetId="3">'สรุปการคำนวณ ปีฐาน'!$A$1:$AE$43</definedName>
    <definedName name="Print_Area_MI" localSheetId="5">#REF!</definedName>
    <definedName name="Print_Area_MI">#REF!</definedName>
    <definedName name="Serv" localSheetId="5">#REF!</definedName>
    <definedName name="Serv">#REF!</definedName>
    <definedName name="Servc" localSheetId="5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5">#REF!</definedName>
    <definedName name="Service_16">#REF!</definedName>
    <definedName name="Service_17" localSheetId="5">#REF!</definedName>
    <definedName name="Service_17">#REF!</definedName>
    <definedName name="Service_18" localSheetId="5">#REF!</definedName>
    <definedName name="Service_18">#REF!</definedName>
    <definedName name="Service_19" localSheetId="5">#REF!</definedName>
    <definedName name="Service_19">#REF!</definedName>
    <definedName name="Service_20" localSheetId="5">#REF!</definedName>
    <definedName name="Service_20">#REF!</definedName>
    <definedName name="Service_21" localSheetId="5">#REF!</definedName>
    <definedName name="Service_21">#REF!</definedName>
    <definedName name="Service_22" localSheetId="5">#REF!</definedName>
    <definedName name="Service_22">#REF!</definedName>
    <definedName name="Service_23" localSheetId="5">#REF!</definedName>
    <definedName name="Service_23">#REF!</definedName>
    <definedName name="Service_24" localSheetId="5">#REF!</definedName>
    <definedName name="Service_24">#REF!</definedName>
    <definedName name="Service_25" localSheetId="5">#REF!</definedName>
    <definedName name="Service_25">#REF!</definedName>
    <definedName name="Service_26" localSheetId="5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5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5">#REF!</definedName>
    <definedName name="Thermal_16">#REF!</definedName>
    <definedName name="Thermal_17" localSheetId="5">#REF!</definedName>
    <definedName name="Thermal_17">#REF!</definedName>
    <definedName name="Thermal_18" localSheetId="5">#REF!</definedName>
    <definedName name="Thermal_18">#REF!</definedName>
    <definedName name="Thermal_19" localSheetId="5">#REF!</definedName>
    <definedName name="Thermal_19">#REF!</definedName>
    <definedName name="Thermal_20" localSheetId="5">#REF!</definedName>
    <definedName name="Thermal_20">#REF!</definedName>
    <definedName name="Thermal_21" localSheetId="5">#REF!</definedName>
    <definedName name="Thermal_21">#REF!</definedName>
    <definedName name="Thermal_22" localSheetId="5">#REF!</definedName>
    <definedName name="Thermal_22">#REF!</definedName>
    <definedName name="Thermal_23" localSheetId="5">#REF!</definedName>
    <definedName name="Thermal_23">#REF!</definedName>
    <definedName name="Thermal_24" localSheetId="5">#REF!</definedName>
    <definedName name="Thermal_24">#REF!</definedName>
    <definedName name="Thermal_25" localSheetId="5">#REF!</definedName>
    <definedName name="Thermal_25">#REF!</definedName>
    <definedName name="Thermal_26" localSheetId="5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5">#REF!</definedName>
    <definedName name="Thermal_i_16">#REF!</definedName>
    <definedName name="Thermal_i_17" localSheetId="5">#REF!</definedName>
    <definedName name="Thermal_i_17">#REF!</definedName>
    <definedName name="Thermal_i_18" localSheetId="5">#REF!</definedName>
    <definedName name="Thermal_i_18">#REF!</definedName>
    <definedName name="Thermal_i_19" localSheetId="5">#REF!</definedName>
    <definedName name="Thermal_i_19">#REF!</definedName>
    <definedName name="Thermal_i_20" localSheetId="5">#REF!</definedName>
    <definedName name="Thermal_i_20">#REF!</definedName>
    <definedName name="Thermal_i_21" localSheetId="5">#REF!</definedName>
    <definedName name="Thermal_i_21">#REF!</definedName>
    <definedName name="Thermal_i_22" localSheetId="5">#REF!</definedName>
    <definedName name="Thermal_i_22">#REF!</definedName>
    <definedName name="Thermal_i_23" localSheetId="5">#REF!</definedName>
    <definedName name="Thermal_i_23">#REF!</definedName>
    <definedName name="Thermal_i_24" localSheetId="5">#REF!</definedName>
    <definedName name="Thermal_i_24">#REF!</definedName>
    <definedName name="Thermal_i_25" localSheetId="5">#REF!</definedName>
    <definedName name="Thermal_i_25">#REF!</definedName>
    <definedName name="Thermal_i_26" localSheetId="5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5">#REF!</definedName>
    <definedName name="Thermal_o_16">#REF!</definedName>
    <definedName name="Thermal_o_17" localSheetId="5">#REF!</definedName>
    <definedName name="Thermal_o_17">#REF!</definedName>
    <definedName name="Thermal_o_18" localSheetId="5">#REF!</definedName>
    <definedName name="Thermal_o_18">#REF!</definedName>
    <definedName name="Thermal_o_19" localSheetId="5">#REF!</definedName>
    <definedName name="Thermal_o_19">#REF!</definedName>
    <definedName name="Thermal_o_20" localSheetId="5">#REF!</definedName>
    <definedName name="Thermal_o_20">#REF!</definedName>
    <definedName name="Thermal_o_21" localSheetId="5">#REF!</definedName>
    <definedName name="Thermal_o_21">#REF!</definedName>
    <definedName name="Thermal_o_22" localSheetId="5">#REF!</definedName>
    <definedName name="Thermal_o_22">#REF!</definedName>
    <definedName name="Thermal_o_23" localSheetId="5">#REF!</definedName>
    <definedName name="Thermal_o_23">#REF!</definedName>
    <definedName name="Thermal_o_24" localSheetId="5">#REF!</definedName>
    <definedName name="Thermal_o_24">#REF!</definedName>
    <definedName name="Thermal_o_25" localSheetId="5">#REF!</definedName>
    <definedName name="Thermal_o_25">#REF!</definedName>
    <definedName name="Thermal_o_26" localSheetId="5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5">#REF!</definedName>
    <definedName name="Tin">#REF!</definedName>
    <definedName name="Tout" localSheetId="5">#REF!</definedName>
    <definedName name="Tout">#REF!</definedName>
    <definedName name="X" localSheetId="5">#REF!</definedName>
    <definedName name="X">#REF!</definedName>
    <definedName name="Y" localSheetId="5">#REF!</definedName>
    <definedName name="Y">#REF!</definedName>
    <definedName name="Z" localSheetId="5">#REF!</definedName>
    <definedName name="Z">#REF!</definedName>
    <definedName name="Z_BORDER" localSheetId="5">#REF!</definedName>
    <definedName name="Z_BORDER">#REF!</definedName>
    <definedName name="โส_1">'[4]ก_ย_ _2_'!#REF!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F39" i="1" s="1"/>
  <c r="R28" i="1"/>
  <c r="R27" i="1"/>
  <c r="AD27" i="1"/>
  <c r="AE26" i="1"/>
  <c r="D41" i="1"/>
  <c r="D40" i="1"/>
  <c r="D39" i="1"/>
  <c r="E39" i="1"/>
  <c r="E70" i="1"/>
  <c r="I23" i="9"/>
  <c r="O3" i="9"/>
  <c r="G23" i="9" s="1"/>
  <c r="Q2" i="9"/>
  <c r="N4" i="9" s="1"/>
  <c r="O2" i="9"/>
  <c r="J23" i="9" s="1"/>
  <c r="C23" i="9" s="1"/>
  <c r="I24" i="8"/>
  <c r="AE20" i="1"/>
  <c r="Z23" i="1"/>
  <c r="O3" i="5"/>
  <c r="J16" i="1"/>
  <c r="H16" i="1"/>
  <c r="AC21" i="1"/>
  <c r="AA21" i="1"/>
  <c r="Y21" i="1"/>
  <c r="W21" i="1"/>
  <c r="U21" i="1"/>
  <c r="S21" i="1"/>
  <c r="Q21" i="1"/>
  <c r="O21" i="1"/>
  <c r="N21" i="1"/>
  <c r="F4" i="4"/>
  <c r="D29" i="9" l="1"/>
  <c r="C4" i="9"/>
  <c r="E4" i="9"/>
  <c r="G4" i="9"/>
  <c r="I4" i="9"/>
  <c r="K4" i="9"/>
  <c r="M4" i="9"/>
  <c r="D4" i="9"/>
  <c r="F4" i="9"/>
  <c r="H4" i="9"/>
  <c r="J4" i="9"/>
  <c r="L4" i="9"/>
  <c r="C4" i="4"/>
  <c r="G16" i="1" s="1"/>
  <c r="O4" i="9" l="1"/>
  <c r="D60" i="1"/>
  <c r="P68" i="1"/>
  <c r="Q68" i="1"/>
  <c r="P69" i="1"/>
  <c r="Q69" i="1"/>
  <c r="AC25" i="8"/>
  <c r="AA25" i="8"/>
  <c r="Y25" i="8"/>
  <c r="W25" i="8"/>
  <c r="U25" i="8"/>
  <c r="S25" i="8"/>
  <c r="Q25" i="8"/>
  <c r="O25" i="8"/>
  <c r="M25" i="8"/>
  <c r="K25" i="8"/>
  <c r="I25" i="8"/>
  <c r="G25" i="8"/>
  <c r="AC24" i="8"/>
  <c r="AA24" i="8"/>
  <c r="Y24" i="8"/>
  <c r="W24" i="8"/>
  <c r="U24" i="8"/>
  <c r="S24" i="8"/>
  <c r="Q24" i="8"/>
  <c r="O24" i="8"/>
  <c r="M24" i="8"/>
  <c r="K24" i="8"/>
  <c r="G24" i="8"/>
  <c r="AC23" i="8"/>
  <c r="AA23" i="8"/>
  <c r="Y23" i="8"/>
  <c r="W23" i="8"/>
  <c r="U23" i="8"/>
  <c r="S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9" i="8"/>
  <c r="AA19" i="8"/>
  <c r="Y19" i="8"/>
  <c r="W19" i="8"/>
  <c r="U19" i="8"/>
  <c r="S19" i="8"/>
  <c r="Q19" i="8"/>
  <c r="O19" i="8"/>
  <c r="M19" i="8"/>
  <c r="K19" i="8"/>
  <c r="I19" i="8"/>
  <c r="G19" i="8"/>
  <c r="AC17" i="8"/>
  <c r="AA17" i="8"/>
  <c r="Y17" i="8"/>
  <c r="W17" i="8"/>
  <c r="U17" i="8"/>
  <c r="S17" i="8"/>
  <c r="Q17" i="8"/>
  <c r="O17" i="8"/>
  <c r="M17" i="8"/>
  <c r="K17" i="8"/>
  <c r="I17" i="8"/>
  <c r="G17" i="8"/>
  <c r="AC16" i="8"/>
  <c r="AA16" i="8"/>
  <c r="Y16" i="8"/>
  <c r="W16" i="8"/>
  <c r="U16" i="8"/>
  <c r="S16" i="8"/>
  <c r="Q16" i="8"/>
  <c r="O16" i="8"/>
  <c r="M16" i="8"/>
  <c r="K16" i="8"/>
  <c r="I16" i="8"/>
  <c r="G16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C9" i="8"/>
  <c r="AA9" i="8"/>
  <c r="Y9" i="8"/>
  <c r="W9" i="8"/>
  <c r="U9" i="8"/>
  <c r="S9" i="8"/>
  <c r="Q9" i="8"/>
  <c r="O9" i="8"/>
  <c r="M9" i="8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O60" i="1"/>
  <c r="N60" i="1"/>
  <c r="M60" i="1"/>
  <c r="L60" i="1"/>
  <c r="K60" i="1"/>
  <c r="J60" i="1"/>
  <c r="I60" i="1"/>
  <c r="H60" i="1"/>
  <c r="G60" i="1"/>
  <c r="F60" i="1"/>
  <c r="E60" i="1"/>
  <c r="AD23" i="8" l="1"/>
  <c r="M26" i="8"/>
  <c r="G71" i="1" s="1"/>
  <c r="G75" i="1" s="1"/>
  <c r="AC26" i="8"/>
  <c r="AD20" i="8"/>
  <c r="C39" i="8" s="1"/>
  <c r="O26" i="8"/>
  <c r="H71" i="1" s="1"/>
  <c r="H75" i="1" s="1"/>
  <c r="AD13" i="8"/>
  <c r="AD14" i="8"/>
  <c r="AD15" i="8"/>
  <c r="AD19" i="8"/>
  <c r="AD21" i="8"/>
  <c r="AD25" i="8"/>
  <c r="AD9" i="8"/>
  <c r="W26" i="8"/>
  <c r="AD12" i="8"/>
  <c r="I26" i="8"/>
  <c r="E71" i="1" s="1"/>
  <c r="E75" i="1" s="1"/>
  <c r="Y26" i="8"/>
  <c r="AD24" i="8"/>
  <c r="U26" i="8"/>
  <c r="AD8" i="8"/>
  <c r="AD22" i="8"/>
  <c r="AA26" i="8"/>
  <c r="Q60" i="1"/>
  <c r="P60" i="1"/>
  <c r="AD16" i="8"/>
  <c r="Q26" i="8"/>
  <c r="I71" i="1" s="1"/>
  <c r="I75" i="1" s="1"/>
  <c r="K26" i="8"/>
  <c r="F71" i="1" s="1"/>
  <c r="F75" i="1" s="1"/>
  <c r="S26" i="8"/>
  <c r="AD17" i="8"/>
  <c r="G26" i="8"/>
  <c r="D71" i="1" s="1"/>
  <c r="C38" i="8" l="1"/>
  <c r="O71" i="1"/>
  <c r="O75" i="1" s="1"/>
  <c r="N71" i="1"/>
  <c r="N75" i="1" s="1"/>
  <c r="M71" i="1"/>
  <c r="M75" i="1" s="1"/>
  <c r="L71" i="1"/>
  <c r="L75" i="1" s="1"/>
  <c r="K71" i="1"/>
  <c r="K75" i="1" s="1"/>
  <c r="J71" i="1"/>
  <c r="J75" i="1" s="1"/>
  <c r="AD26" i="8"/>
  <c r="C40" i="8"/>
  <c r="D75" i="1"/>
  <c r="P75" i="1" l="1"/>
  <c r="Q71" i="1"/>
  <c r="P71" i="1"/>
  <c r="Q75" i="1"/>
  <c r="C41" i="8"/>
  <c r="D38" i="8" s="1"/>
  <c r="D41" i="8" l="1"/>
  <c r="D39" i="8"/>
  <c r="D40" i="8"/>
  <c r="H25" i="1" l="1"/>
  <c r="D67" i="1" s="1"/>
  <c r="J25" i="1"/>
  <c r="E67" i="1" s="1"/>
  <c r="L25" i="1"/>
  <c r="F67" i="1" s="1"/>
  <c r="N25" i="1"/>
  <c r="G67" i="1" s="1"/>
  <c r="P25" i="1"/>
  <c r="H67" i="1" s="1"/>
  <c r="R25" i="1"/>
  <c r="I67" i="1" s="1"/>
  <c r="T25" i="1"/>
  <c r="J67" i="1" s="1"/>
  <c r="V25" i="1"/>
  <c r="K67" i="1" s="1"/>
  <c r="X25" i="1"/>
  <c r="L67" i="1" s="1"/>
  <c r="Z25" i="1"/>
  <c r="M67" i="1" s="1"/>
  <c r="AB25" i="1"/>
  <c r="N67" i="1" s="1"/>
  <c r="AD25" i="1"/>
  <c r="O67" i="1" s="1"/>
  <c r="G95" i="6"/>
  <c r="G93" i="6"/>
  <c r="E32" i="6" s="1"/>
  <c r="G78" i="6"/>
  <c r="F17" i="6" s="1"/>
  <c r="F51" i="6"/>
  <c r="E51" i="6"/>
  <c r="D51" i="6"/>
  <c r="G51" i="6" s="1"/>
  <c r="G50" i="6"/>
  <c r="F50" i="6"/>
  <c r="E50" i="6"/>
  <c r="D50" i="6"/>
  <c r="F49" i="6"/>
  <c r="E49" i="6"/>
  <c r="D49" i="6"/>
  <c r="G49" i="6" s="1"/>
  <c r="G48" i="6"/>
  <c r="F48" i="6"/>
  <c r="E48" i="6"/>
  <c r="D48" i="6"/>
  <c r="F46" i="6"/>
  <c r="E46" i="6"/>
  <c r="D46" i="6"/>
  <c r="G46" i="6" s="1"/>
  <c r="G45" i="6"/>
  <c r="F45" i="6"/>
  <c r="E45" i="6"/>
  <c r="D45" i="6"/>
  <c r="F44" i="6"/>
  <c r="E44" i="6"/>
  <c r="D44" i="6"/>
  <c r="G44" i="6" s="1"/>
  <c r="G43" i="6"/>
  <c r="F43" i="6"/>
  <c r="E43" i="6"/>
  <c r="D43" i="6"/>
  <c r="F41" i="6"/>
  <c r="E41" i="6"/>
  <c r="D41" i="6"/>
  <c r="G41" i="6" s="1"/>
  <c r="G40" i="6"/>
  <c r="F40" i="6"/>
  <c r="E40" i="6"/>
  <c r="D40" i="6"/>
  <c r="F39" i="6"/>
  <c r="E39" i="6"/>
  <c r="D39" i="6"/>
  <c r="G39" i="6" s="1"/>
  <c r="G38" i="6"/>
  <c r="F38" i="6"/>
  <c r="E38" i="6"/>
  <c r="D38" i="6"/>
  <c r="F34" i="6"/>
  <c r="F35" i="6" s="1"/>
  <c r="E34" i="6"/>
  <c r="E35" i="6" s="1"/>
  <c r="D34" i="6"/>
  <c r="D35" i="6" s="1"/>
  <c r="G33" i="6"/>
  <c r="F33" i="6"/>
  <c r="E33" i="6"/>
  <c r="D33" i="6"/>
  <c r="F32" i="6"/>
  <c r="D32" i="6"/>
  <c r="G31" i="6"/>
  <c r="F31" i="6"/>
  <c r="E31" i="6"/>
  <c r="D31" i="6"/>
  <c r="F30" i="6"/>
  <c r="E30" i="6"/>
  <c r="D30" i="6"/>
  <c r="G30" i="6" s="1"/>
  <c r="G29" i="6"/>
  <c r="F29" i="6"/>
  <c r="E29" i="6"/>
  <c r="D29" i="6"/>
  <c r="D27" i="6"/>
  <c r="G27" i="6" s="1"/>
  <c r="D26" i="6"/>
  <c r="G26" i="6" s="1"/>
  <c r="G25" i="6"/>
  <c r="D25" i="6"/>
  <c r="D24" i="6"/>
  <c r="G24" i="6" s="1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F18" i="6"/>
  <c r="E18" i="6"/>
  <c r="G18" i="6" s="1"/>
  <c r="F15" i="6"/>
  <c r="F16" i="6" s="1"/>
  <c r="E15" i="6"/>
  <c r="E16" i="6" s="1"/>
  <c r="D15" i="6"/>
  <c r="F14" i="6"/>
  <c r="G14" i="6" s="1"/>
  <c r="E14" i="6"/>
  <c r="D14" i="6"/>
  <c r="F13" i="6"/>
  <c r="E13" i="6"/>
  <c r="D13" i="6"/>
  <c r="G13" i="6" s="1"/>
  <c r="F12" i="6"/>
  <c r="E12" i="6"/>
  <c r="G12" i="6" s="1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F8" i="6"/>
  <c r="E8" i="6"/>
  <c r="D8" i="6"/>
  <c r="G8" i="6" s="1"/>
  <c r="F7" i="6"/>
  <c r="E7" i="6"/>
  <c r="D7" i="6"/>
  <c r="F6" i="6"/>
  <c r="E6" i="6"/>
  <c r="D6" i="6"/>
  <c r="G6" i="6" s="1"/>
  <c r="G32" i="6" l="1"/>
  <c r="G35" i="6"/>
  <c r="G15" i="6"/>
  <c r="G19" i="6"/>
  <c r="G34" i="6"/>
  <c r="D17" i="6"/>
  <c r="G7" i="6"/>
  <c r="E17" i="6"/>
  <c r="Q67" i="1"/>
  <c r="P67" i="1"/>
  <c r="AE25" i="1"/>
  <c r="D16" i="6"/>
  <c r="G16" i="6" s="1"/>
  <c r="G17" i="6" l="1"/>
  <c r="AD9" i="1"/>
  <c r="O53" i="1" s="1"/>
  <c r="AD12" i="1"/>
  <c r="O54" i="1" s="1"/>
  <c r="AD13" i="1"/>
  <c r="O55" i="1" s="1"/>
  <c r="AD14" i="1"/>
  <c r="O56" i="1" s="1"/>
  <c r="AD15" i="1"/>
  <c r="O57" i="1" s="1"/>
  <c r="AD19" i="1"/>
  <c r="O61" i="1" s="1"/>
  <c r="AD20" i="1"/>
  <c r="O62" i="1" s="1"/>
  <c r="AD21" i="1"/>
  <c r="O63" i="1" s="1"/>
  <c r="AD22" i="1"/>
  <c r="O64" i="1" s="1"/>
  <c r="AD23" i="1"/>
  <c r="O65" i="1" s="1"/>
  <c r="AD24" i="1"/>
  <c r="O66" i="1" s="1"/>
  <c r="AD8" i="1"/>
  <c r="O52" i="1" s="1"/>
  <c r="AB9" i="1"/>
  <c r="N53" i="1" s="1"/>
  <c r="AB12" i="1"/>
  <c r="N54" i="1" s="1"/>
  <c r="AB13" i="1"/>
  <c r="N55" i="1" s="1"/>
  <c r="AB14" i="1"/>
  <c r="N56" i="1" s="1"/>
  <c r="AB15" i="1"/>
  <c r="N57" i="1" s="1"/>
  <c r="AB19" i="1"/>
  <c r="N61" i="1" s="1"/>
  <c r="AB20" i="1"/>
  <c r="N62" i="1" s="1"/>
  <c r="AB21" i="1"/>
  <c r="N63" i="1" s="1"/>
  <c r="AB22" i="1"/>
  <c r="N64" i="1" s="1"/>
  <c r="AB23" i="1"/>
  <c r="N65" i="1" s="1"/>
  <c r="AB24" i="1"/>
  <c r="N66" i="1" s="1"/>
  <c r="AB8" i="1"/>
  <c r="N52" i="1" s="1"/>
  <c r="Z9" i="1"/>
  <c r="M53" i="1" s="1"/>
  <c r="Z12" i="1"/>
  <c r="M54" i="1" s="1"/>
  <c r="Z13" i="1"/>
  <c r="M55" i="1" s="1"/>
  <c r="Z14" i="1"/>
  <c r="M56" i="1" s="1"/>
  <c r="Z15" i="1"/>
  <c r="M57" i="1" s="1"/>
  <c r="Z19" i="1"/>
  <c r="M61" i="1" s="1"/>
  <c r="Z20" i="1"/>
  <c r="M62" i="1" s="1"/>
  <c r="Z21" i="1"/>
  <c r="M63" i="1" s="1"/>
  <c r="Z22" i="1"/>
  <c r="M64" i="1" s="1"/>
  <c r="M65" i="1"/>
  <c r="Z24" i="1"/>
  <c r="M66" i="1" s="1"/>
  <c r="Z8" i="1"/>
  <c r="M52" i="1" s="1"/>
  <c r="X9" i="1"/>
  <c r="L53" i="1" s="1"/>
  <c r="X12" i="1"/>
  <c r="L54" i="1" s="1"/>
  <c r="X13" i="1"/>
  <c r="L55" i="1" s="1"/>
  <c r="X14" i="1"/>
  <c r="L56" i="1" s="1"/>
  <c r="X15" i="1"/>
  <c r="L57" i="1" s="1"/>
  <c r="X19" i="1"/>
  <c r="L61" i="1" s="1"/>
  <c r="X20" i="1"/>
  <c r="L62" i="1" s="1"/>
  <c r="X21" i="1"/>
  <c r="L63" i="1" s="1"/>
  <c r="X22" i="1"/>
  <c r="L64" i="1" s="1"/>
  <c r="X23" i="1"/>
  <c r="L65" i="1" s="1"/>
  <c r="X24" i="1"/>
  <c r="L66" i="1" s="1"/>
  <c r="X8" i="1"/>
  <c r="L52" i="1" s="1"/>
  <c r="V9" i="1"/>
  <c r="K53" i="1" s="1"/>
  <c r="V12" i="1"/>
  <c r="K54" i="1" s="1"/>
  <c r="V13" i="1"/>
  <c r="K55" i="1" s="1"/>
  <c r="V14" i="1"/>
  <c r="K56" i="1" s="1"/>
  <c r="V15" i="1"/>
  <c r="K57" i="1" s="1"/>
  <c r="V19" i="1"/>
  <c r="K61" i="1" s="1"/>
  <c r="V20" i="1"/>
  <c r="K62" i="1" s="1"/>
  <c r="V21" i="1"/>
  <c r="K63" i="1" s="1"/>
  <c r="V22" i="1"/>
  <c r="K64" i="1" s="1"/>
  <c r="V23" i="1"/>
  <c r="K65" i="1" s="1"/>
  <c r="V24" i="1"/>
  <c r="K66" i="1" s="1"/>
  <c r="V8" i="1"/>
  <c r="K52" i="1" s="1"/>
  <c r="T9" i="1"/>
  <c r="J53" i="1" s="1"/>
  <c r="T12" i="1"/>
  <c r="J54" i="1" s="1"/>
  <c r="T13" i="1"/>
  <c r="J55" i="1" s="1"/>
  <c r="T14" i="1"/>
  <c r="J56" i="1" s="1"/>
  <c r="T15" i="1"/>
  <c r="J57" i="1" s="1"/>
  <c r="T19" i="1"/>
  <c r="J61" i="1" s="1"/>
  <c r="T20" i="1"/>
  <c r="J62" i="1" s="1"/>
  <c r="T21" i="1"/>
  <c r="J63" i="1" s="1"/>
  <c r="T22" i="1"/>
  <c r="J64" i="1" s="1"/>
  <c r="T23" i="1"/>
  <c r="J65" i="1" s="1"/>
  <c r="T24" i="1"/>
  <c r="J66" i="1" s="1"/>
  <c r="T8" i="1"/>
  <c r="J52" i="1" s="1"/>
  <c r="R9" i="1"/>
  <c r="I53" i="1" s="1"/>
  <c r="I54" i="1"/>
  <c r="R13" i="1"/>
  <c r="I55" i="1" s="1"/>
  <c r="R14" i="1"/>
  <c r="I56" i="1" s="1"/>
  <c r="R15" i="1"/>
  <c r="I57" i="1" s="1"/>
  <c r="R19" i="1"/>
  <c r="I61" i="1" s="1"/>
  <c r="R20" i="1"/>
  <c r="I62" i="1" s="1"/>
  <c r="R21" i="1"/>
  <c r="I63" i="1" s="1"/>
  <c r="R22" i="1"/>
  <c r="I64" i="1" s="1"/>
  <c r="R23" i="1"/>
  <c r="I65" i="1" s="1"/>
  <c r="R24" i="1"/>
  <c r="I66" i="1" s="1"/>
  <c r="R8" i="1"/>
  <c r="I52" i="1" s="1"/>
  <c r="P9" i="1"/>
  <c r="H53" i="1" s="1"/>
  <c r="H54" i="1"/>
  <c r="P13" i="1"/>
  <c r="H55" i="1" s="1"/>
  <c r="P14" i="1"/>
  <c r="H56" i="1" s="1"/>
  <c r="P15" i="1"/>
  <c r="H57" i="1" s="1"/>
  <c r="P19" i="1"/>
  <c r="H61" i="1" s="1"/>
  <c r="P20" i="1"/>
  <c r="H62" i="1" s="1"/>
  <c r="P21" i="1"/>
  <c r="H63" i="1" s="1"/>
  <c r="P22" i="1"/>
  <c r="H64" i="1" s="1"/>
  <c r="P23" i="1"/>
  <c r="H65" i="1" s="1"/>
  <c r="P24" i="1"/>
  <c r="H66" i="1" s="1"/>
  <c r="P8" i="1"/>
  <c r="H52" i="1" s="1"/>
  <c r="N9" i="1"/>
  <c r="G53" i="1" s="1"/>
  <c r="G54" i="1"/>
  <c r="N13" i="1"/>
  <c r="G55" i="1" s="1"/>
  <c r="N14" i="1"/>
  <c r="G56" i="1" s="1"/>
  <c r="N15" i="1"/>
  <c r="G57" i="1" s="1"/>
  <c r="N19" i="1"/>
  <c r="G61" i="1" s="1"/>
  <c r="N20" i="1"/>
  <c r="G62" i="1" s="1"/>
  <c r="G63" i="1"/>
  <c r="N22" i="1"/>
  <c r="G64" i="1" s="1"/>
  <c r="N23" i="1"/>
  <c r="G65" i="1" s="1"/>
  <c r="N24" i="1"/>
  <c r="G66" i="1" s="1"/>
  <c r="N8" i="1"/>
  <c r="G52" i="1" s="1"/>
  <c r="L9" i="1"/>
  <c r="F53" i="1" s="1"/>
  <c r="F54" i="1"/>
  <c r="L13" i="1"/>
  <c r="F55" i="1" s="1"/>
  <c r="L14" i="1"/>
  <c r="F56" i="1" s="1"/>
  <c r="L15" i="1"/>
  <c r="F57" i="1" s="1"/>
  <c r="L19" i="1"/>
  <c r="F61" i="1" s="1"/>
  <c r="L20" i="1"/>
  <c r="F62" i="1" s="1"/>
  <c r="L21" i="1"/>
  <c r="F63" i="1" s="1"/>
  <c r="L22" i="1"/>
  <c r="F64" i="1" s="1"/>
  <c r="L23" i="1"/>
  <c r="F65" i="1" s="1"/>
  <c r="L24" i="1"/>
  <c r="F66" i="1" s="1"/>
  <c r="L8" i="1"/>
  <c r="F52" i="1" s="1"/>
  <c r="J9" i="1"/>
  <c r="E53" i="1" s="1"/>
  <c r="E54" i="1"/>
  <c r="E55" i="1"/>
  <c r="J14" i="1"/>
  <c r="E56" i="1" s="1"/>
  <c r="J15" i="1"/>
  <c r="E57" i="1" s="1"/>
  <c r="J19" i="1"/>
  <c r="E61" i="1" s="1"/>
  <c r="J20" i="1"/>
  <c r="E62" i="1" s="1"/>
  <c r="J21" i="1"/>
  <c r="E63" i="1" s="1"/>
  <c r="J22" i="1"/>
  <c r="E64" i="1" s="1"/>
  <c r="J23" i="1"/>
  <c r="E65" i="1" s="1"/>
  <c r="J24" i="1"/>
  <c r="E66" i="1" s="1"/>
  <c r="J8" i="1"/>
  <c r="E52" i="1" s="1"/>
  <c r="H9" i="1"/>
  <c r="D53" i="1" s="1"/>
  <c r="D54" i="1"/>
  <c r="H13" i="1"/>
  <c r="D55" i="1" s="1"/>
  <c r="H14" i="1"/>
  <c r="D56" i="1" s="1"/>
  <c r="H15" i="1"/>
  <c r="D57" i="1" s="1"/>
  <c r="H19" i="1"/>
  <c r="D61" i="1" s="1"/>
  <c r="H20" i="1"/>
  <c r="D62" i="1" s="1"/>
  <c r="H21" i="1"/>
  <c r="D63" i="1" s="1"/>
  <c r="H22" i="1"/>
  <c r="D64" i="1" s="1"/>
  <c r="H23" i="1"/>
  <c r="D65" i="1" s="1"/>
  <c r="H24" i="1"/>
  <c r="D66" i="1" s="1"/>
  <c r="H8" i="1"/>
  <c r="D52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Q56" i="1" l="1"/>
  <c r="P56" i="1"/>
  <c r="Q66" i="1"/>
  <c r="P66" i="1"/>
  <c r="Q55" i="1"/>
  <c r="P55" i="1"/>
  <c r="Q53" i="1"/>
  <c r="P53" i="1"/>
  <c r="Q63" i="1"/>
  <c r="P63" i="1"/>
  <c r="Q54" i="1"/>
  <c r="P54" i="1"/>
  <c r="Q62" i="1"/>
  <c r="P62" i="1"/>
  <c r="Q65" i="1"/>
  <c r="P65" i="1"/>
  <c r="Q61" i="1"/>
  <c r="P61" i="1"/>
  <c r="P52" i="1"/>
  <c r="Q52" i="1"/>
  <c r="Q64" i="1"/>
  <c r="P64" i="1"/>
  <c r="Q57" i="1"/>
  <c r="P57" i="1"/>
  <c r="B13" i="5"/>
  <c r="G17" i="1" s="1"/>
  <c r="AE9" i="1"/>
  <c r="AE19" i="1"/>
  <c r="AE12" i="1"/>
  <c r="AE21" i="1"/>
  <c r="AE13" i="1"/>
  <c r="AE22" i="1"/>
  <c r="AE24" i="1"/>
  <c r="AE15" i="1"/>
  <c r="AE23" i="1"/>
  <c r="AE14" i="1"/>
  <c r="AE8" i="1"/>
  <c r="E41" i="1" l="1"/>
  <c r="E40" i="1"/>
  <c r="O2" i="4"/>
  <c r="J23" i="4" s="1"/>
  <c r="I23" i="4"/>
  <c r="U17" i="1" l="1"/>
  <c r="V17" i="1" s="1"/>
  <c r="K59" i="1" s="1"/>
  <c r="Q17" i="1"/>
  <c r="R17" i="1" s="1"/>
  <c r="I59" i="1" s="1"/>
  <c r="O17" i="1"/>
  <c r="P17" i="1" s="1"/>
  <c r="H59" i="1" s="1"/>
  <c r="I17" i="1"/>
  <c r="J17" i="1" s="1"/>
  <c r="E59" i="1" s="1"/>
  <c r="Y17" i="1"/>
  <c r="Z17" i="1" s="1"/>
  <c r="M59" i="1" s="1"/>
  <c r="AA17" i="1"/>
  <c r="AB17" i="1" s="1"/>
  <c r="N59" i="1" s="1"/>
  <c r="W17" i="1"/>
  <c r="X17" i="1" s="1"/>
  <c r="L59" i="1" s="1"/>
  <c r="M17" i="1"/>
  <c r="N17" i="1" s="1"/>
  <c r="G59" i="1" s="1"/>
  <c r="S17" i="1"/>
  <c r="T17" i="1" s="1"/>
  <c r="J59" i="1" s="1"/>
  <c r="AC17" i="1"/>
  <c r="AD17" i="1" s="1"/>
  <c r="O59" i="1" s="1"/>
  <c r="K17" i="1"/>
  <c r="L17" i="1" s="1"/>
  <c r="F59" i="1" s="1"/>
  <c r="Q2" i="4"/>
  <c r="C23" i="4"/>
  <c r="D29" i="4"/>
  <c r="G4" i="4" l="1"/>
  <c r="O16" i="1" s="1"/>
  <c r="P16" i="1" s="1"/>
  <c r="P26" i="1" s="1"/>
  <c r="M4" i="4"/>
  <c r="AA16" i="1" s="1"/>
  <c r="AB16" i="1" s="1"/>
  <c r="K4" i="4"/>
  <c r="W16" i="1" s="1"/>
  <c r="X16" i="1" s="1"/>
  <c r="J4" i="4"/>
  <c r="U16" i="1" s="1"/>
  <c r="V16" i="1" s="1"/>
  <c r="E4" i="4"/>
  <c r="K16" i="1" s="1"/>
  <c r="L16" i="1" s="1"/>
  <c r="D4" i="4"/>
  <c r="I16" i="1" s="1"/>
  <c r="H17" i="1"/>
  <c r="I4" i="4"/>
  <c r="S16" i="1" s="1"/>
  <c r="T16" i="1" s="1"/>
  <c r="M16" i="1"/>
  <c r="N16" i="1" s="1"/>
  <c r="L4" i="4"/>
  <c r="Y16" i="1" s="1"/>
  <c r="Z16" i="1" s="1"/>
  <c r="H4" i="4"/>
  <c r="Q16" i="1" s="1"/>
  <c r="R16" i="1" s="1"/>
  <c r="N4" i="4"/>
  <c r="AC16" i="1" s="1"/>
  <c r="AD16" i="1" s="1"/>
  <c r="H58" i="1" l="1"/>
  <c r="H70" i="1" s="1"/>
  <c r="H72" i="1" s="1"/>
  <c r="H73" i="1" s="1"/>
  <c r="J26" i="1"/>
  <c r="E58" i="1"/>
  <c r="L26" i="1"/>
  <c r="F58" i="1"/>
  <c r="F70" i="1" s="1"/>
  <c r="AD26" i="1"/>
  <c r="O58" i="1"/>
  <c r="O70" i="1" s="1"/>
  <c r="V26" i="1"/>
  <c r="K58" i="1"/>
  <c r="K70" i="1" s="1"/>
  <c r="R26" i="1"/>
  <c r="I58" i="1"/>
  <c r="I70" i="1" s="1"/>
  <c r="X26" i="1"/>
  <c r="L58" i="1"/>
  <c r="L70" i="1" s="1"/>
  <c r="Z26" i="1"/>
  <c r="M58" i="1"/>
  <c r="M70" i="1" s="1"/>
  <c r="AB26" i="1"/>
  <c r="N58" i="1"/>
  <c r="N70" i="1" s="1"/>
  <c r="N26" i="1"/>
  <c r="G58" i="1"/>
  <c r="G70" i="1" s="1"/>
  <c r="T26" i="1"/>
  <c r="J58" i="1"/>
  <c r="J70" i="1" s="1"/>
  <c r="AE17" i="1"/>
  <c r="D59" i="1"/>
  <c r="D58" i="1"/>
  <c r="O4" i="4"/>
  <c r="H74" i="1" l="1"/>
  <c r="H76" i="1" s="1"/>
  <c r="H77" i="1" s="1"/>
  <c r="N72" i="1"/>
  <c r="N73" i="1" s="1"/>
  <c r="N74" i="1"/>
  <c r="N76" i="1" s="1"/>
  <c r="N77" i="1" s="1"/>
  <c r="J74" i="1"/>
  <c r="J76" i="1" s="1"/>
  <c r="J77" i="1" s="1"/>
  <c r="J72" i="1"/>
  <c r="J73" i="1" s="1"/>
  <c r="G72" i="1"/>
  <c r="G73" i="1" s="1"/>
  <c r="G74" i="1"/>
  <c r="G76" i="1" s="1"/>
  <c r="G77" i="1" s="1"/>
  <c r="K74" i="1"/>
  <c r="K76" i="1" s="1"/>
  <c r="K77" i="1" s="1"/>
  <c r="K72" i="1"/>
  <c r="K73" i="1" s="1"/>
  <c r="O74" i="1"/>
  <c r="O76" i="1" s="1"/>
  <c r="O77" i="1" s="1"/>
  <c r="O72" i="1"/>
  <c r="O73" i="1" s="1"/>
  <c r="L74" i="1"/>
  <c r="L76" i="1" s="1"/>
  <c r="L77" i="1" s="1"/>
  <c r="L72" i="1"/>
  <c r="L73" i="1" s="1"/>
  <c r="F72" i="1"/>
  <c r="F73" i="1" s="1"/>
  <c r="F74" i="1"/>
  <c r="F76" i="1" s="1"/>
  <c r="F77" i="1" s="1"/>
  <c r="I72" i="1"/>
  <c r="I73" i="1" s="1"/>
  <c r="I74" i="1"/>
  <c r="I76" i="1" s="1"/>
  <c r="I77" i="1" s="1"/>
  <c r="E72" i="1"/>
  <c r="E73" i="1" s="1"/>
  <c r="E74" i="1"/>
  <c r="E76" i="1" s="1"/>
  <c r="E77" i="1" s="1"/>
  <c r="M74" i="1"/>
  <c r="M76" i="1" s="1"/>
  <c r="M77" i="1" s="1"/>
  <c r="M72" i="1"/>
  <c r="M73" i="1" s="1"/>
  <c r="P59" i="1"/>
  <c r="Q59" i="1"/>
  <c r="Q58" i="1"/>
  <c r="P58" i="1"/>
  <c r="D70" i="1"/>
  <c r="D74" i="1" s="1"/>
  <c r="AE16" i="1"/>
  <c r="H26" i="1"/>
  <c r="D72" i="1" l="1"/>
  <c r="D73" i="1" s="1"/>
  <c r="P70" i="1"/>
  <c r="P72" i="1" s="1"/>
  <c r="P73" i="1" s="1"/>
  <c r="Q70" i="1"/>
  <c r="Q72" i="1" s="1"/>
  <c r="Q73" i="1" s="1"/>
  <c r="E42" i="1"/>
  <c r="G42" i="1" l="1"/>
  <c r="G39" i="1"/>
  <c r="F42" i="1"/>
  <c r="F40" i="1"/>
  <c r="F41" i="1"/>
  <c r="G41" i="1"/>
  <c r="D76" i="1"/>
  <c r="D77" i="1" s="1"/>
  <c r="Q74" i="1"/>
  <c r="Q76" i="1" s="1"/>
  <c r="Q77" i="1" s="1"/>
  <c r="P74" i="1"/>
  <c r="P76" i="1" s="1"/>
  <c r="P77" i="1" s="1"/>
  <c r="G40" i="1"/>
</calcChain>
</file>

<file path=xl/sharedStrings.xml><?xml version="1.0" encoding="utf-8"?>
<sst xmlns="http://schemas.openxmlformats.org/spreadsheetml/2006/main" count="819" uniqueCount="306">
  <si>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</si>
  <si>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</si>
  <si>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</si>
  <si>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</si>
  <si>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</si>
  <si>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</si>
  <si>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
ข้อมูล</t>
  </si>
  <si>
    <t>ปริมาณก๊าซเรือนกระจก (kgCO2e) ประจำปี 2567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</si>
  <si>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</si>
  <si>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</si>
  <si>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</si>
  <si>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</si>
  <si>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</si>
  <si>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</si>
  <si>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</si>
  <si>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</si>
  <si>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</si>
  <si>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</si>
  <si>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</si>
  <si>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</si>
  <si>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</si>
  <si>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ปริมาณ</t>
  </si>
  <si>
    <t>CF</t>
  </si>
  <si>
    <t>Scope 1 (ประเภท 1)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</si>
  <si>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</si>
  <si>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</si>
  <si>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</si>
  <si>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>kg CO2e/ลิตร</t>
  </si>
  <si>
    <t>ลิตร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</si>
  <si>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</si>
  <si>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</si>
  <si>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</si>
  <si>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</si>
  <si>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91, E20, E85</t>
  </si>
  <si>
    <t>น้ำมัน Gasohol 95</t>
  </si>
  <si>
    <t>3. การใช้สารดับเพลิง (CO2)</t>
  </si>
  <si>
    <t>kg CO2e/kgCO2</t>
  </si>
  <si>
    <t>kg</t>
  </si>
  <si>
    <t>4. การปล่อยสารมีเทนจากระบบ septic tank</t>
  </si>
  <si>
    <t>kg CO2e/kgCH4</t>
  </si>
  <si>
    <t>kgCH4</t>
  </si>
  <si>
    <t>5. การปล่อยสารมีเทนจากบ่อบำบัดน้ำเสียแบบไม่เติมอากาศ</t>
  </si>
  <si>
    <t>6.การใช้สารทำความเย็นชนิด R22</t>
  </si>
  <si>
    <t>kg CO2e/kgCHClF2</t>
  </si>
  <si>
    <t>kgCHClF2</t>
  </si>
  <si>
    <t>6.การใช้สารทำความเย็นชนิด R32</t>
  </si>
  <si>
    <t>kg CO2e/kgCH2F2</t>
  </si>
  <si>
    <t>kgCH2F2</t>
  </si>
  <si>
    <t>Scope 2 (ประเภท 2)</t>
  </si>
  <si>
    <t>การใช้พลังงานไฟฟ้า</t>
  </si>
  <si>
    <t>kg CO2e/kWh</t>
  </si>
  <si>
    <t>kWh</t>
  </si>
  <si>
    <t>Scope 3 
(ประเภท 3)</t>
  </si>
  <si>
    <t>การใช้กระดาษ A4 และ A3 (สีขาว)</t>
  </si>
  <si>
    <t>kg CO2e/kg</t>
  </si>
  <si>
    <t>น้ำประปา-การประปานครหลวง</t>
  </si>
  <si>
    <t>kg CO2e/m3</t>
  </si>
  <si>
    <t>m3</t>
  </si>
  <si>
    <t>น้ำประปา-การประปาส่วนภูมิภาค</t>
  </si>
  <si>
    <t>ขยะของเสีย (ฝังกลบ)</t>
  </si>
  <si>
    <t>ขยะของเสีย (เผากำจัดโดยใช้น้ำมันดีเซล)</t>
  </si>
  <si>
    <t xml:space="preserve">หมายเหตุ 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</si>
  <si>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</si>
  <si>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(ทบทวนค่า EF จาก อบก.วันที่ 8-2-2567)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</si>
  <si>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</si>
  <si>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2567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</si>
  <si>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</si>
  <si>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</si>
  <si>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</si>
  <si>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</si>
  <si>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</si>
  <si>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</si>
  <si>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</si>
  <si>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ขอบเขตดำเนินงาน</t>
  </si>
  <si>
    <t>ปี 2566</t>
  </si>
  <si>
    <t>ปี 2567</t>
  </si>
  <si>
    <t>ประเภท 1</t>
  </si>
  <si>
    <t>ประเภท 2</t>
  </si>
  <si>
    <t>ประเภท 3</t>
  </si>
  <si>
    <t>สรุป การเปรียบเทียบปริมาณก๊าซเรือนกระจก (kgCO2e) ของปี 2566 และ 2567</t>
  </si>
  <si>
    <t>มิ.ค.</t>
  </si>
  <si>
    <t xml:space="preserve">ส.ค. </t>
  </si>
  <si>
    <t>เฉลี่ย</t>
  </si>
  <si>
    <t>Diesel (Generator) สำหรับงานอาคาร</t>
  </si>
  <si>
    <t>Diesel (Fire pump) สำหรับงานอาคาร</t>
  </si>
  <si>
    <t>น้ำมัน Diesel สำหรับการเดินทาง</t>
  </si>
  <si>
    <t>น้ำมัน Gasohol 91, E20, E85 การเดินทาง</t>
  </si>
  <si>
    <t>น้ำมัน Gasohol 95 สำหรับการเดินทาง</t>
  </si>
  <si>
    <t>การใช้สารดับเพลิง (CO2)</t>
  </si>
  <si>
    <t>การปล่อยมีเทนจากระบบ septic tank</t>
  </si>
  <si>
    <t>การปล่อยมีเทนจากบ่อบำบัดน้ำเสียแบบไม่เติมอากาศ</t>
  </si>
  <si>
    <t>การใช้สารทำความเย็นชนิด R22</t>
  </si>
  <si>
    <t>การใช้สารทำความเย็นชนิด R32</t>
  </si>
  <si>
    <t>จำนวนคนปี 2567</t>
  </si>
  <si>
    <t>จำนวนคนปี 2566</t>
  </si>
  <si>
    <t>ปริมาณก๊าซเรือนกระจก ปี 2567 (kgCO2e)</t>
  </si>
  <si>
    <t>ปริมาณก๊าซเรือนกระจก ปี 2566 (kgCO2e)</t>
  </si>
  <si>
    <t>ผลต่างระหว่างปี 2566 และ 2567 (kgCO2e)</t>
  </si>
  <si>
    <t>% เพิ่มขึ้น / ลดลง (kgCO2e)</t>
  </si>
  <si>
    <t>ปริมาณก๊าซเรือนกระจกต่อคน ปี 2567 (kgCO2e/คน)</t>
  </si>
  <si>
    <t>ปริมาณก๊าซเรือนกระจกต่อคน ปี 2566 (kgCO2e/คน)</t>
  </si>
  <si>
    <t>ผลต่างระหว่างปี 2566 และ 2567 (kgCO2e/คน)</t>
  </si>
  <si>
    <t>% เพิ่มขึ้น / ลดลง  (kgCO2e/คน)</t>
  </si>
  <si>
    <t>การวิเคราะห์ข้อมูลและสาเหตุ (เป้าหมาย : ก๊าซเรือนกระจกลดลง 1% จากปี 2566)</t>
  </si>
  <si>
    <t>เดือนมกราคม 2567</t>
  </si>
  <si>
    <t xml:space="preserve">เดือนกรกฎาคม 2567        </t>
  </si>
  <si>
    <t>รายละเอียด :</t>
  </si>
  <si>
    <t>วิเคราะห์สาเหตุ :</t>
  </si>
  <si>
    <t>แนวทางจัดการ :</t>
  </si>
  <si>
    <t>-</t>
  </si>
  <si>
    <t xml:space="preserve">เดือนกุมภาพันธ์ 2567      </t>
  </si>
  <si>
    <t xml:space="preserve">เดือนสิงหาคม 2567      </t>
  </si>
  <si>
    <t xml:space="preserve">เดือนมีนาคม 2567        </t>
  </si>
  <si>
    <t xml:space="preserve">เดือนกันยายน 2567      </t>
  </si>
  <si>
    <t xml:space="preserve">เดือนเมษายน 2567        </t>
  </si>
  <si>
    <t xml:space="preserve">เดือนตุลาคม 2567      </t>
  </si>
  <si>
    <t xml:space="preserve">เดือนพฤษภาคม 2567        </t>
  </si>
  <si>
    <t xml:space="preserve">เดือนพฤศจิกายน 2567      </t>
  </si>
  <si>
    <t xml:space="preserve">เดือนมิถุนายน 2567        </t>
  </si>
  <si>
    <t xml:space="preserve">เดือนธันวาคม 2567      </t>
  </si>
  <si>
    <t xml:space="preserve">สมมุติฐานถังบำบัดน้ำเสีย
จากห้องน้ำแบบไม่เติมอากาศ  </t>
  </si>
  <si>
    <t>ปริมาณน้ำใช้ในรอบปี m3</t>
  </si>
  <si>
    <t>ปริมาณน้ำเสียคิดเป็น 80% m3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</si>
  <si>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</si>
  <si>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 xml:space="preserve">สมการการคำนวณปริมาณมีเทนจากระบบแบบไม่เติมอากาศลึกไม่เกิน 2 เมตร </t>
  </si>
  <si>
    <t>=</t>
  </si>
  <si>
    <t xml:space="preserve"> × [(Wi × CODin)-S]</t>
  </si>
  <si>
    <t>Wi = ปริมาณน้ำเสีย (ลบ.ม.)</t>
  </si>
  <si>
    <t>CODin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</si>
  <si>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</si>
  <si>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ปีคำนวณ 2567</t>
  </si>
  <si>
    <t>ปริมาณน้ำเสียเฉลี่ย (ลบ.ม)</t>
  </si>
  <si>
    <t>CH4 (kgCH4)</t>
  </si>
  <si>
    <t>หมายเหตุ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</si>
  <si>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</si>
  <si>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</si>
  <si>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 xml:space="preserve"> </t>
  </si>
  <si>
    <t>3. ระบบบำบัดน้ำเสียเป็นแบบเติมอากาศ จะไม่นำมาคิดการปล่อย CH4 (kgCH4)</t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</si>
  <si>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</si>
  <si>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</si>
  <si>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</si>
  <si>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</si>
  <si>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</si>
  <si>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</si>
  <si>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</si>
  <si>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</si>
  <si>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</si>
  <si>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</si>
  <si>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</si>
  <si>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</si>
  <si>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</si>
  <si>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</si>
  <si>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</si>
  <si>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</si>
  <si>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</si>
  <si>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</si>
  <si>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</si>
  <si>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</si>
  <si>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</si>
  <si>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</si>
  <si>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</si>
  <si>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</si>
  <si>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</si>
  <si>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</si>
  <si>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</si>
  <si>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</si>
  <si>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</si>
  <si>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</si>
  <si>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</si>
  <si>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</si>
  <si>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>หน่วย
การเก็บข้อมูล</t>
  </si>
  <si>
    <t>เดือน / ประจำปี 2566</t>
  </si>
  <si>
    <t>kgCO2e</t>
  </si>
  <si>
    <t>3. Scope 3 สืบค้นข้อมูลได้จ้าก http://thaicarbonlabel.tgo.or.th/admin/uploadfiles/emission/ts_af09c20f4f.pdf บังคับใช้วันที่ 1 มกราคม 2566</t>
  </si>
  <si>
    <t>ประจำปี 2566 (เดือนมกราคม ถึง ธันวาคม)</t>
  </si>
  <si>
    <t>GHG</t>
  </si>
  <si>
    <t>%</t>
  </si>
  <si>
    <t>tCO2e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</si>
  <si>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</si>
  <si>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</si>
  <si>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</si>
  <si>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</si>
  <si>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</si>
  <si>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</si>
  <si>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</si>
  <si>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</si>
  <si>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</si>
  <si>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</si>
  <si>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</si>
  <si>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</si>
  <si>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</si>
  <si>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</si>
  <si>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</si>
  <si>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</si>
  <si>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</si>
  <si>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</si>
  <si>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</si>
  <si>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</si>
  <si>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</si>
  <si>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</si>
  <si>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</si>
  <si>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</si>
  <si>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</si>
  <si>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</si>
  <si>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</si>
  <si>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</si>
  <si>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</si>
  <si>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</si>
  <si>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</si>
  <si>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</si>
  <si>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</si>
  <si>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</si>
  <si>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</si>
  <si>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</si>
  <si>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</si>
  <si>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</si>
  <si>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</si>
  <si>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</si>
  <si>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</si>
  <si>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</si>
  <si>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</si>
  <si>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</si>
  <si>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</si>
  <si>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</si>
  <si>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</si>
  <si>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</si>
  <si>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</si>
  <si>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</si>
  <si>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</si>
  <si>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</si>
  <si>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</si>
  <si>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</si>
  <si>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</si>
  <si>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</si>
  <si>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</si>
  <si>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</si>
  <si>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</si>
  <si>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</si>
  <si>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</si>
  <si>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</si>
  <si>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</si>
  <si>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</si>
  <si>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</si>
  <si>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</si>
  <si>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</si>
  <si>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</si>
  <si>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</si>
  <si>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</si>
  <si>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</si>
  <si>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</si>
  <si>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</si>
  <si>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</si>
  <si>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</si>
  <si>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</si>
  <si>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</si>
  <si>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</si>
  <si>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</si>
  <si>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</si>
  <si>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</si>
  <si>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</si>
  <si>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</si>
  <si>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</si>
  <si>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</si>
  <si>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</si>
  <si>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</si>
  <si>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</si>
  <si>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</si>
  <si>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</si>
  <si>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</si>
  <si>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</si>
  <si>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</si>
  <si>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</si>
  <si>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</si>
  <si>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</si>
  <si>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</si>
  <si>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</si>
  <si>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</si>
  <si>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</si>
  <si>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</si>
  <si>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</si>
  <si>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เนื่องจากข้อมูลการปล่อยก๊าซเรือนกระจกในเดือนมกราคม 2566 ยังไม่สมบูรณ์ครบถ้วน </t>
  </si>
  <si>
    <t>ปรับปรุงระบบรายงานและจัดเก็บข้อมูลให้ครบถ้วน ถูกต้อง และทันต่อการประเมินผล</t>
  </si>
  <si>
    <t>ปริมาณการปล่อยก๊าซเรือนกระจกในเดือนมกราคม 2567 เพิ่มขึ้นเมื่อเปรียบเทียบกับช่วงเวลาเดียวกันของปี 2566 จำนวน 77.62 kgCO2 หรือเพิ่มขึ้น เท่ากับ 5.33%</t>
  </si>
  <si>
    <t>ปริมาณการปล่อยก๊าซเรือนกระจกในเดือนกุมภาพันธ์ 2567 เพิ่มขึ้นเมื่อเปรียบเทียบกับช่วงเวลาเดียวกันของปี 2566 จำนวน 3189.24 kgCO2 หรือเพิ่มขึ้น เท่ากับ 213.54%</t>
  </si>
  <si>
    <t>ปริมาณการปล่อยก๊าซเรือนกระจกมีแนวโน้มเพิ่มขึ้น เนื่องจากการใช้ไฟฟ้าในเดือนกุมภาพันธ์ 2567 เพิ่มขึ้น</t>
  </si>
  <si>
    <t>ส่งเสริมการใช้พลังงานอย่างมีประสิทธิภาพ</t>
  </si>
  <si>
    <t>ปริมาณการปล่อยก๊าซเรือนกระจกในเดือนมีนาคม 2567 ลดลงเมื่อเปรียบเทียบกับช่วงเวลาเดียวกันของปี 2566 จำนวน 844.15 kgCO2 หรือลดลง เท่ากับ 53.25%</t>
  </si>
  <si>
    <t>ปริมาณการปล่อยก๊าซเรือนกระจกในเดือนเมษายน 2567 เพิ่มขึ้นเมื่อเปรียบเทียบกับช่วงเวลาเดียวกันของปี 2566 จำนวน 528.54 kgCO2 หรือเพิ่มขึ้น เท่ากับ 26.55%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</si>
  <si>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เนื่องจากข้อมูลการปล่อยก๊าซเรือนกระจกในเดือนเมษายน 2566 ยังไม่สมบูรณ์ครบถ้วน </t>
  </si>
  <si>
    <t>ปริมาณการปล่อยก๊าซเรือนกระจกในเดือนพฤษภาคม 2567 เพิ่มขึ้นเมื่อเปรียบเทียบกับช่วงเวลาเดียวกันของปี 2566 จำนวน 769.53 kgCO2 หรือเพิ่มขึ้น เท่ากับ 31.99%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</si>
  <si>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เนื่องจากข้อมูลการปล่อยก๊าซเรือนกระจกในเดือนพฤษภาคม 2566 ยังไม่สมบูรณ์ครบถ้วน </t>
  </si>
  <si>
    <t>ปริมาณการปล่อยก๊าซเรือนกระจกในเดือนมิถุนายน 2567 เพิ่มขึ้นเมื่อเปรียบเทียบกับช่วงเวลาเดียวกันของปี 2566 จำนวน 1018.58 kgCO2 หรือเพิ่มขึ้น เท่ากับ 48.89%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</si>
  <si>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เนื่องจากข้อมูลการปล่อยก๊าซเรือนกระจกในเดือนมิถุนายน 2566 ยังไม่สมบูรณ์ครบถ้วน </t>
  </si>
  <si>
    <t>ปริมาณการปล่อยก๊าซเรือนกระจกในเดือนมิถุนายน 2567 เพิ่มขึ้นเมื่อเปรียบเทียบกับช่วงเวลาเดียวกันของปี 2566 จำนวน 769.76 kgCO2 หรือเพิ่มขึ้น เท่ากับ 17.64%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</si>
  <si>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เนื่องจากข้อมูลการปล่อยก๊าซเรือนกระจกในเดือนสิงหาคม 2566 ยังไม่สมบูรณ์ครบถ้วน </t>
  </si>
  <si>
    <t>ปริมาณการปล่อยก๊าซเรือนกระจกในเดือนสิงหาคม2567 เพิ่มขึ้นเมื่อเปรียบเทียบกับช่วงเวลาเดียวกันของปี 2566 จำนวน 2815.22 kgCO2 หรือเพิ่มขึ้น เท่ากับ 131.46%</t>
  </si>
  <si>
    <t>ปริมาณการปล่อยก๊าซเรือนกระจกในเดือนกันยายน 2567 ลดลงเมื่อเปรียบเทียบกับช่วงเวลาเดียวกันของปี 2566 จำนวน 551.62 kgCO2 หรือลดลง เท่ากับ 19.02%</t>
  </si>
  <si>
    <t>ปริมาณการปล่อยก๊าซเรือนกระจกมีแนวโน้มลดลง เนื่องจากการใช้ไฟฟ้าในเดือนมีนาคม 2567 ลดลง</t>
  </si>
  <si>
    <t>ปริมาณการปล่อยก๊าซเรือนกระจกมีแนวโน้มลดลง เนื่องจากการใช้ไฟฟ้าในเดือนกันยายน 2567 ลดลง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</si>
  <si>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เนื่องจากข้อมูลการปล่อยก๊าซเรือนกระจกในเดือนตุลาคม 2566 ยังไม่สมบูรณ์ครบถ้วน </t>
  </si>
  <si>
    <t>ปริมาณการปล่อยก๊าซเรือนกระจกในเดือนตุลาคม 2567 เพิ่มขึ้นเมื่อเปรียบเทียบกับช่วงเวลาเดียวกันของปี 2566 จำนวน 3204.58 kgCO2 หรือเพิ่มขึ้น เท่ากับ 119.85%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</si>
  <si>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เนื่องจากข้อมูลการปล่อยก๊าซเรือนกระจกในเดือนธันวาคม 2566 ยังไม่สมบูรณ์ครบถ้วน </t>
  </si>
  <si>
    <t xml:space="preserve">ปริมาณการปล่อยก๊าซเรือนกระจกมีแนวโน้มเพิ่มสูงขึ้น เนื่องจากข้อมูลการปล่อยก๊าซเรือนกระจกในเดือนพฤศจิกายน 2566 ยังไม่สมบูรณ์ครบถ้วน </t>
  </si>
  <si>
    <t>ปริมาณการปล่อยก๊าซเรือนกระจกในเดือนพฤศจิกายน 2567 เพิ่มขึ้นเมื่อเปรียบเทียบกับช่วงเวลาเดียวกันของปี 2566 จำนวน 1636.3 kgCO2 หรือเพิ่มขึ้น เท่ากับ 84.96%</t>
  </si>
  <si>
    <t>ปริมาณการปล่อยก๊าซเรือนกระจกในเดือนธันวาคม 2567 เพิ่มขึ้นเมื่อเปรียบเทียบกับช่วงเวลาเดียวกันของปี 2566 จำนวน 1232.96 kgCO2 หรือเพิ่มขึ้น เท่ากับ 64.98%</t>
  </si>
  <si>
    <t>สรุป การปล่อยก๊าซเรือนกระจกตั้งแต่เดือน มกราคม ถึง ธันวาคม ปี 2567 เท่ากับ 40.77 tCO2e เพิ่มขึ้นจากมกราคม ถึง ธันวาคม ปี 2566 เท่ากับ 13.85 tCO2e คิดเป็น 51.45 %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</si>
</sst>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  <numFmt numFmtId="195" formatCode="0.0"/>
  </numFmts>
  <fonts count="46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24"/>
      <name val="Cordia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sz val="14"/>
      <color theme="1"/>
      <name val="Cordia New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20"/>
      <name val="Cordia New"/>
      <family val="2"/>
    </font>
    <font>
      <sz val="10"/>
      <name val="Arial"/>
      <charset val="222"/>
    </font>
    <font>
      <sz val="11"/>
      <color indexed="8"/>
      <name val="Tahoma"/>
      <family val="2"/>
      <charset val="22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0" fontId="44" fillId="0" borderId="0"/>
    <xf numFmtId="0" fontId="1" fillId="0" borderId="0"/>
    <xf numFmtId="0" fontId="45" fillId="0" borderId="0" applyBorder="0"/>
  </cellStyleXfs>
  <cellXfs count="293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187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8" fontId="13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4" fontId="13" fillId="3" borderId="0" xfId="0" applyNumberFormat="1" applyFont="1" applyFill="1" applyAlignment="1">
      <alignment horizontal="center" vertical="top" wrapText="1"/>
    </xf>
    <xf numFmtId="1" fontId="13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3" fillId="3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20" fillId="10" borderId="1" xfId="4" applyFont="1" applyFill="1" applyBorder="1" applyAlignment="1">
      <alignment horizontal="center" vertical="center"/>
    </xf>
    <xf numFmtId="0" fontId="21" fillId="3" borderId="0" xfId="4" applyFont="1" applyFill="1"/>
    <xf numFmtId="191" fontId="20" fillId="10" borderId="1" xfId="5" applyNumberFormat="1" applyFont="1" applyFill="1" applyBorder="1" applyAlignment="1">
      <alignment horizontal="center" vertical="center"/>
    </xf>
    <xf numFmtId="0" fontId="19" fillId="0" borderId="1" xfId="4" applyBorder="1"/>
    <xf numFmtId="0" fontId="19" fillId="0" borderId="1" xfId="4" applyBorder="1" applyAlignment="1">
      <alignment horizontal="center"/>
    </xf>
    <xf numFmtId="192" fontId="0" fillId="0" borderId="1" xfId="5" applyNumberFormat="1" applyFont="1" applyBorder="1"/>
    <xf numFmtId="0" fontId="25" fillId="3" borderId="1" xfId="4" applyFont="1" applyFill="1" applyBorder="1" applyAlignment="1">
      <alignment horizontal="left" vertical="center"/>
    </xf>
    <xf numFmtId="0" fontId="25" fillId="3" borderId="1" xfId="4" applyFont="1" applyFill="1" applyBorder="1" applyAlignment="1">
      <alignment horizontal="center" vertical="center"/>
    </xf>
    <xf numFmtId="191" fontId="25" fillId="3" borderId="1" xfId="5" applyNumberFormat="1" applyFont="1" applyFill="1" applyBorder="1" applyAlignment="1">
      <alignment horizontal="center" vertical="center"/>
    </xf>
    <xf numFmtId="0" fontId="21" fillId="3" borderId="1" xfId="4" applyFont="1" applyFill="1" applyBorder="1"/>
    <xf numFmtId="0" fontId="21" fillId="3" borderId="1" xfId="4" applyFont="1" applyFill="1" applyBorder="1" applyAlignment="1">
      <alignment horizontal="center" vertical="top"/>
    </xf>
    <xf numFmtId="0" fontId="21" fillId="3" borderId="1" xfId="4" applyFont="1" applyFill="1" applyBorder="1" applyAlignment="1">
      <alignment vertical="top"/>
    </xf>
    <xf numFmtId="11" fontId="25" fillId="3" borderId="1" xfId="4" applyNumberFormat="1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0" xfId="5" applyNumberFormat="1" applyFont="1" applyFill="1"/>
    <xf numFmtId="0" fontId="21" fillId="3" borderId="0" xfId="4" applyFont="1" applyFill="1" applyAlignment="1">
      <alignment horizontal="center"/>
    </xf>
    <xf numFmtId="188" fontId="21" fillId="3" borderId="0" xfId="4" applyNumberFormat="1" applyFont="1" applyFill="1"/>
    <xf numFmtId="188" fontId="0" fillId="0" borderId="0" xfId="5" applyNumberFormat="1" applyFont="1"/>
    <xf numFmtId="0" fontId="21" fillId="3" borderId="1" xfId="4" applyFont="1" applyFill="1" applyBorder="1" applyAlignment="1">
      <alignment horizontal="center"/>
    </xf>
    <xf numFmtId="0" fontId="26" fillId="3" borderId="1" xfId="4" applyFont="1" applyFill="1" applyBorder="1" applyAlignment="1">
      <alignment vertical="top"/>
    </xf>
    <xf numFmtId="49" fontId="21" fillId="3" borderId="1" xfId="4" applyNumberFormat="1" applyFont="1" applyFill="1" applyBorder="1" applyAlignment="1">
      <alignment vertical="top"/>
    </xf>
    <xf numFmtId="0" fontId="21" fillId="3" borderId="1" xfId="4" applyFont="1" applyFill="1" applyBorder="1" applyAlignment="1">
      <alignment vertical="center"/>
    </xf>
    <xf numFmtId="0" fontId="21" fillId="3" borderId="1" xfId="4" applyFont="1" applyFill="1" applyBorder="1" applyAlignment="1">
      <alignment vertical="center" wrapText="1"/>
    </xf>
    <xf numFmtId="0" fontId="21" fillId="3" borderId="1" xfId="4" applyFont="1" applyFill="1" applyBorder="1" applyAlignment="1">
      <alignment horizontal="center" vertical="center" wrapText="1"/>
    </xf>
    <xf numFmtId="191" fontId="21" fillId="3" borderId="0" xfId="4" applyNumberFormat="1" applyFont="1" applyFill="1"/>
    <xf numFmtId="0" fontId="26" fillId="3" borderId="1" xfId="4" applyFont="1" applyFill="1" applyBorder="1" applyAlignment="1">
      <alignment vertical="center"/>
    </xf>
    <xf numFmtId="0" fontId="21" fillId="3" borderId="0" xfId="4" applyFont="1" applyFill="1" applyAlignment="1">
      <alignment vertical="center"/>
    </xf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>
      <alignment horizontal="center" vertical="center"/>
    </xf>
    <xf numFmtId="11" fontId="25" fillId="3" borderId="0" xfId="4" applyNumberFormat="1" applyFont="1" applyFill="1" applyAlignment="1">
      <alignment horizontal="center" vertical="center"/>
    </xf>
    <xf numFmtId="191" fontId="25" fillId="3" borderId="0" xfId="5" applyNumberFormat="1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 vertical="center" wrapText="1"/>
    </xf>
    <xf numFmtId="49" fontId="21" fillId="3" borderId="0" xfId="4" applyNumberFormat="1" applyFont="1" applyFill="1" applyAlignment="1">
      <alignment vertical="top"/>
    </xf>
    <xf numFmtId="11" fontId="27" fillId="3" borderId="0" xfId="6" applyNumberFormat="1" applyFill="1" applyBorder="1" applyAlignment="1">
      <alignment horizontal="left" vertical="center"/>
    </xf>
    <xf numFmtId="0" fontId="22" fillId="12" borderId="0" xfId="4" applyFont="1" applyFill="1"/>
    <xf numFmtId="0" fontId="21" fillId="12" borderId="0" xfId="4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 wrapText="1"/>
    </xf>
    <xf numFmtId="191" fontId="21" fillId="12" borderId="0" xfId="5" applyNumberFormat="1" applyFont="1" applyFill="1"/>
    <xf numFmtId="0" fontId="21" fillId="12" borderId="0" xfId="4" applyFont="1" applyFill="1"/>
    <xf numFmtId="193" fontId="21" fillId="3" borderId="0" xfId="5" applyNumberFormat="1" applyFont="1" applyFill="1"/>
    <xf numFmtId="193" fontId="21" fillId="3" borderId="0" xfId="5" applyNumberFormat="1" applyFont="1" applyFill="1" applyAlignment="1">
      <alignment horizontal="center"/>
    </xf>
    <xf numFmtId="191" fontId="21" fillId="3" borderId="0" xfId="5" applyNumberFormat="1" applyFont="1" applyFill="1" applyAlignment="1">
      <alignment horizontal="center"/>
    </xf>
    <xf numFmtId="194" fontId="21" fillId="3" borderId="1" xfId="5" applyNumberFormat="1" applyFont="1" applyFill="1" applyBorder="1" applyAlignment="1">
      <alignment horizontal="center" vertical="top"/>
    </xf>
    <xf numFmtId="191" fontId="21" fillId="3" borderId="1" xfId="5" applyNumberFormat="1" applyFont="1" applyFill="1" applyBorder="1" applyAlignment="1">
      <alignment horizontal="center"/>
    </xf>
    <xf numFmtId="0" fontId="21" fillId="0" borderId="1" xfId="5" applyNumberFormat="1" applyFont="1" applyFill="1" applyBorder="1" applyAlignment="1">
      <alignment horizontal="center" vertical="top"/>
    </xf>
    <xf numFmtId="0" fontId="21" fillId="0" borderId="1" xfId="4" applyFont="1" applyBorder="1" applyAlignment="1">
      <alignment horizontal="center" vertical="top"/>
    </xf>
    <xf numFmtId="43" fontId="21" fillId="3" borderId="0" xfId="5" applyFont="1" applyFill="1"/>
    <xf numFmtId="0" fontId="21" fillId="0" borderId="1" xfId="4" applyFont="1" applyBorder="1" applyAlignment="1">
      <alignment vertical="top"/>
    </xf>
    <xf numFmtId="0" fontId="21" fillId="3" borderId="1" xfId="5" applyNumberFormat="1" applyFont="1" applyFill="1" applyBorder="1" applyAlignment="1">
      <alignment horizontal="center" vertical="top"/>
    </xf>
    <xf numFmtId="0" fontId="21" fillId="3" borderId="1" xfId="5" applyNumberFormat="1" applyFont="1" applyFill="1" applyBorder="1" applyAlignment="1">
      <alignment horizontal="center"/>
    </xf>
    <xf numFmtId="193" fontId="21" fillId="3" borderId="1" xfId="5" applyNumberFormat="1" applyFont="1" applyFill="1" applyBorder="1"/>
    <xf numFmtId="191" fontId="21" fillId="3" borderId="1" xfId="5" applyNumberFormat="1" applyFont="1" applyFill="1" applyBorder="1"/>
    <xf numFmtId="0" fontId="13" fillId="0" borderId="1" xfId="3" applyFont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4" fontId="33" fillId="3" borderId="0" xfId="0" applyNumberFormat="1" applyFont="1" applyFill="1" applyAlignment="1">
      <alignment horizontal="center" vertical="center" wrapText="1"/>
    </xf>
    <xf numFmtId="0" fontId="33" fillId="3" borderId="0" xfId="3" applyFont="1" applyFill="1" applyAlignment="1" applyProtection="1">
      <alignment vertical="center"/>
    </xf>
    <xf numFmtId="0" fontId="33" fillId="3" borderId="0" xfId="0" applyFont="1" applyFill="1" applyAlignment="1">
      <alignment horizontal="center" vertical="top" wrapText="1"/>
    </xf>
    <xf numFmtId="4" fontId="33" fillId="3" borderId="0" xfId="0" applyNumberFormat="1" applyFont="1" applyFill="1" applyAlignment="1">
      <alignment horizontal="center" vertical="top" wrapText="1"/>
    </xf>
    <xf numFmtId="1" fontId="33" fillId="3" borderId="0" xfId="0" applyNumberFormat="1" applyFont="1" applyFill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33" fillId="3" borderId="0" xfId="3" applyFont="1" applyFill="1" applyBorder="1" applyAlignment="1" applyProtection="1">
      <alignment horizontal="center"/>
    </xf>
    <xf numFmtId="0" fontId="33" fillId="3" borderId="0" xfId="0" applyFont="1" applyFill="1" applyAlignment="1">
      <alignment horizontal="center" wrapText="1"/>
    </xf>
    <xf numFmtId="4" fontId="33" fillId="3" borderId="0" xfId="0" applyNumberFormat="1" applyFont="1" applyFill="1" applyAlignment="1">
      <alignment horizontal="right" wrapText="1"/>
    </xf>
    <xf numFmtId="0" fontId="32" fillId="3" borderId="0" xfId="0" applyFont="1" applyFill="1" applyAlignment="1">
      <alignment horizontal="center" wrapText="1"/>
    </xf>
    <xf numFmtId="0" fontId="33" fillId="3" borderId="0" xfId="0" applyFont="1" applyFill="1" applyAlignment="1">
      <alignment wrapText="1"/>
    </xf>
    <xf numFmtId="0" fontId="33" fillId="15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wrapText="1"/>
    </xf>
    <xf numFmtId="187" fontId="33" fillId="3" borderId="1" xfId="7" applyFont="1" applyFill="1" applyBorder="1" applyAlignment="1">
      <alignment horizontal="center" wrapText="1"/>
    </xf>
    <xf numFmtId="187" fontId="33" fillId="3" borderId="1" xfId="7" applyFont="1" applyFill="1" applyBorder="1" applyAlignment="1">
      <alignment horizontal="center" vertical="center"/>
    </xf>
    <xf numFmtId="0" fontId="33" fillId="0" borderId="1" xfId="0" applyFont="1" applyBorder="1"/>
    <xf numFmtId="0" fontId="32" fillId="3" borderId="0" xfId="0" applyFont="1" applyFill="1" applyAlignment="1">
      <alignment wrapText="1"/>
    </xf>
    <xf numFmtId="0" fontId="33" fillId="0" borderId="1" xfId="3" applyFont="1" applyFill="1" applyBorder="1" applyAlignment="1" applyProtection="1"/>
    <xf numFmtId="187" fontId="32" fillId="3" borderId="1" xfId="7" applyFont="1" applyFill="1" applyBorder="1" applyAlignment="1">
      <alignment horizontal="center" vertical="center" wrapText="1"/>
    </xf>
    <xf numFmtId="0" fontId="37" fillId="0" borderId="1" xfId="0" applyFont="1" applyBorder="1"/>
    <xf numFmtId="187" fontId="32" fillId="3" borderId="1" xfId="7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35" fillId="13" borderId="0" xfId="0" applyFont="1" applyFill="1" applyAlignment="1">
      <alignment horizontal="left" vertical="center"/>
    </xf>
    <xf numFmtId="0" fontId="35" fillId="13" borderId="0" xfId="0" applyFont="1" applyFill="1" applyAlignment="1">
      <alignment vertical="center"/>
    </xf>
    <xf numFmtId="0" fontId="34" fillId="13" borderId="0" xfId="0" applyFont="1" applyFill="1" applyAlignment="1">
      <alignment vertical="center"/>
    </xf>
    <xf numFmtId="0" fontId="38" fillId="1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3" borderId="0" xfId="0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35" fillId="3" borderId="0" xfId="0" applyFont="1" applyFill="1" applyAlignment="1">
      <alignment vertical="center"/>
    </xf>
    <xf numFmtId="2" fontId="34" fillId="3" borderId="0" xfId="0" applyNumberFormat="1" applyFont="1" applyFill="1" applyAlignment="1">
      <alignment vertical="center"/>
    </xf>
    <xf numFmtId="0" fontId="33" fillId="3" borderId="0" xfId="3" applyFont="1" applyFill="1" applyBorder="1" applyAlignment="1" applyProtection="1">
      <alignment horizontal="left"/>
    </xf>
    <xf numFmtId="0" fontId="32" fillId="3" borderId="0" xfId="0" applyFont="1" applyFill="1" applyAlignment="1">
      <alignment horizontal="left" vertical="top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38" fillId="16" borderId="0" xfId="0" applyFont="1" applyFill="1" applyAlignment="1">
      <alignment vertical="center"/>
    </xf>
    <xf numFmtId="195" fontId="6" fillId="17" borderId="1" xfId="0" applyNumberFormat="1" applyFont="1" applyFill="1" applyBorder="1"/>
    <xf numFmtId="2" fontId="13" fillId="17" borderId="1" xfId="0" applyNumberFormat="1" applyFont="1" applyFill="1" applyBorder="1" applyAlignment="1">
      <alignment horizontal="right"/>
    </xf>
    <xf numFmtId="2" fontId="13" fillId="3" borderId="1" xfId="0" applyNumberFormat="1" applyFont="1" applyFill="1" applyBorder="1" applyAlignment="1">
      <alignment horizontal="right" wrapText="1"/>
    </xf>
    <xf numFmtId="2" fontId="40" fillId="0" borderId="5" xfId="0" applyNumberFormat="1" applyFont="1" applyBorder="1" applyAlignment="1">
      <alignment horizontal="right"/>
    </xf>
    <xf numFmtId="4" fontId="13" fillId="3" borderId="1" xfId="0" applyNumberFormat="1" applyFont="1" applyFill="1" applyBorder="1" applyAlignment="1">
      <alignment horizontal="right" wrapText="1"/>
    </xf>
    <xf numFmtId="2" fontId="40" fillId="0" borderId="2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right" wrapText="1"/>
    </xf>
    <xf numFmtId="4" fontId="13" fillId="3" borderId="1" xfId="0" applyNumberFormat="1" applyFont="1" applyFill="1" applyBorder="1" applyAlignment="1">
      <alignment horizontal="right"/>
    </xf>
    <xf numFmtId="2" fontId="13" fillId="3" borderId="1" xfId="0" applyNumberFormat="1" applyFont="1" applyFill="1" applyBorder="1" applyAlignment="1">
      <alignment horizontal="right"/>
    </xf>
    <xf numFmtId="190" fontId="13" fillId="3" borderId="1" xfId="0" applyNumberFormat="1" applyFont="1" applyFill="1" applyBorder="1" applyAlignment="1">
      <alignment horizontal="right"/>
    </xf>
    <xf numFmtId="0" fontId="41" fillId="3" borderId="0" xfId="0" applyFont="1" applyFill="1" applyAlignment="1">
      <alignment horizontal="left" vertical="center"/>
    </xf>
    <xf numFmtId="0" fontId="41" fillId="3" borderId="0" xfId="0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42" fillId="3" borderId="0" xfId="0" applyFont="1" applyFill="1" applyAlignment="1">
      <alignment horizontal="center" vertical="center"/>
    </xf>
    <xf numFmtId="0" fontId="42" fillId="3" borderId="0" xfId="0" applyFont="1" applyFill="1" applyAlignment="1">
      <alignment horizontal="right" vertical="center"/>
    </xf>
    <xf numFmtId="0" fontId="41" fillId="3" borderId="1" xfId="0" applyFont="1" applyFill="1" applyBorder="1" applyAlignment="1">
      <alignment horizontal="center" wrapText="1"/>
    </xf>
    <xf numFmtId="0" fontId="42" fillId="3" borderId="1" xfId="0" applyFont="1" applyFill="1" applyBorder="1" applyAlignment="1">
      <alignment horizontal="center" wrapText="1"/>
    </xf>
    <xf numFmtId="0" fontId="42" fillId="3" borderId="1" xfId="0" applyFont="1" applyFill="1" applyBorder="1" applyAlignment="1">
      <alignment horizontal="right" wrapText="1"/>
    </xf>
    <xf numFmtId="0" fontId="42" fillId="3" borderId="1" xfId="0" applyFont="1" applyFill="1" applyBorder="1"/>
    <xf numFmtId="0" fontId="42" fillId="3" borderId="1" xfId="0" applyFont="1" applyFill="1" applyBorder="1" applyAlignment="1">
      <alignment horizontal="right"/>
    </xf>
    <xf numFmtId="188" fontId="42" fillId="3" borderId="1" xfId="0" applyNumberFormat="1" applyFont="1" applyFill="1" applyBorder="1" applyAlignment="1">
      <alignment horizontal="right" wrapText="1"/>
    </xf>
    <xf numFmtId="0" fontId="42" fillId="3" borderId="0" xfId="0" applyFont="1" applyFill="1" applyAlignment="1">
      <alignment horizontal="center"/>
    </xf>
    <xf numFmtId="2" fontId="42" fillId="3" borderId="1" xfId="0" applyNumberFormat="1" applyFont="1" applyFill="1" applyBorder="1" applyAlignment="1">
      <alignment horizontal="right" wrapText="1"/>
    </xf>
    <xf numFmtId="4" fontId="42" fillId="3" borderId="1" xfId="0" applyNumberFormat="1" applyFont="1" applyFill="1" applyBorder="1" applyAlignment="1">
      <alignment horizontal="right" wrapText="1"/>
    </xf>
    <xf numFmtId="188" fontId="42" fillId="3" borderId="1" xfId="0" applyNumberFormat="1" applyFont="1" applyFill="1" applyBorder="1" applyAlignment="1">
      <alignment horizontal="right"/>
    </xf>
    <xf numFmtId="190" fontId="42" fillId="3" borderId="1" xfId="0" applyNumberFormat="1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vertical="top" wrapText="1"/>
    </xf>
    <xf numFmtId="2" fontId="40" fillId="0" borderId="0" xfId="0" applyNumberFormat="1" applyFont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0" fontId="4" fillId="13" borderId="1" xfId="0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17" fontId="37" fillId="15" borderId="1" xfId="0" applyNumberFormat="1" applyFont="1" applyFill="1" applyBorder="1" applyAlignment="1">
      <alignment horizontal="center"/>
    </xf>
    <xf numFmtId="4" fontId="42" fillId="3" borderId="1" xfId="0" applyNumberFormat="1" applyFont="1" applyFill="1" applyBorder="1" applyAlignment="1">
      <alignment horizontal="right"/>
    </xf>
    <xf numFmtId="2" fontId="42" fillId="3" borderId="1" xfId="0" applyNumberFormat="1" applyFont="1" applyFill="1" applyBorder="1" applyAlignment="1">
      <alignment horizontal="right"/>
    </xf>
    <xf numFmtId="0" fontId="43" fillId="3" borderId="0" xfId="0" applyFont="1" applyFill="1" applyAlignment="1">
      <alignment vertical="center"/>
    </xf>
    <xf numFmtId="4" fontId="6" fillId="16" borderId="1" xfId="0" applyNumberFormat="1" applyFont="1" applyFill="1" applyBorder="1" applyAlignment="1">
      <alignment horizontal="center" vertical="top" wrapText="1"/>
    </xf>
    <xf numFmtId="4" fontId="6" fillId="18" borderId="1" xfId="0" applyNumberFormat="1" applyFont="1" applyFill="1" applyBorder="1" applyAlignment="1">
      <alignment horizontal="center" vertical="top" wrapText="1"/>
    </xf>
    <xf numFmtId="2" fontId="6" fillId="18" borderId="1" xfId="0" applyNumberFormat="1" applyFont="1" applyFill="1" applyBorder="1" applyAlignment="1">
      <alignment horizontal="center" vertical="top" wrapText="1"/>
    </xf>
    <xf numFmtId="2" fontId="6" fillId="16" borderId="1" xfId="0" applyNumberFormat="1" applyFont="1" applyFill="1" applyBorder="1" applyAlignment="1">
      <alignment horizontal="center" vertical="top" wrapText="1"/>
    </xf>
    <xf numFmtId="187" fontId="33" fillId="19" borderId="1" xfId="7" applyFont="1" applyFill="1" applyBorder="1" applyAlignment="1">
      <alignment horizontal="center" vertical="center"/>
    </xf>
    <xf numFmtId="187" fontId="33" fillId="16" borderId="1" xfId="7" applyFont="1" applyFill="1" applyBorder="1" applyAlignment="1">
      <alignment horizontal="center" vertical="center"/>
    </xf>
    <xf numFmtId="187" fontId="33" fillId="16" borderId="1" xfId="7" applyFont="1" applyFill="1" applyBorder="1" applyAlignment="1">
      <alignment vertical="center"/>
    </xf>
    <xf numFmtId="187" fontId="6" fillId="2" borderId="1" xfId="1" applyNumberFormat="1" applyFont="1" applyFill="1" applyBorder="1"/>
    <xf numFmtId="187" fontId="13" fillId="3" borderId="1" xfId="7" applyFont="1" applyFill="1" applyBorder="1" applyAlignment="1">
      <alignment horizontal="right" wrapText="1"/>
    </xf>
    <xf numFmtId="187" fontId="13" fillId="17" borderId="1" xfId="7" applyFont="1" applyFill="1" applyBorder="1" applyAlignment="1">
      <alignment horizontal="right"/>
    </xf>
    <xf numFmtId="187" fontId="13" fillId="3" borderId="1" xfId="0" applyNumberFormat="1" applyFont="1" applyFill="1" applyBorder="1" applyAlignment="1">
      <alignment horizontal="right"/>
    </xf>
    <xf numFmtId="195" fontId="2" fillId="3" borderId="1" xfId="0" applyNumberFormat="1" applyFont="1" applyFill="1" applyBorder="1" applyAlignment="1">
      <alignment horizontal="center"/>
    </xf>
    <xf numFmtId="187" fontId="14" fillId="3" borderId="1" xfId="0" applyNumberFormat="1" applyFont="1" applyFill="1" applyBorder="1" applyAlignment="1">
      <alignment horizontal="right"/>
    </xf>
    <xf numFmtId="0" fontId="43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 vertical="center" wrapText="1"/>
    </xf>
    <xf numFmtId="0" fontId="43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/>
    </xf>
    <xf numFmtId="0" fontId="41" fillId="3" borderId="12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2" fillId="0" borderId="1" xfId="3" applyFont="1" applyBorder="1" applyAlignment="1" applyProtection="1">
      <alignment horizontal="center"/>
    </xf>
    <xf numFmtId="0" fontId="41" fillId="2" borderId="5" xfId="0" applyFont="1" applyFill="1" applyBorder="1" applyAlignment="1">
      <alignment horizontal="left" wrapText="1"/>
    </xf>
    <xf numFmtId="0" fontId="41" fillId="2" borderId="2" xfId="0" applyFont="1" applyFill="1" applyBorder="1" applyAlignment="1">
      <alignment horizontal="left" wrapText="1"/>
    </xf>
    <xf numFmtId="0" fontId="41" fillId="9" borderId="5" xfId="0" applyFont="1" applyFill="1" applyBorder="1" applyAlignment="1">
      <alignment horizontal="left" wrapText="1"/>
    </xf>
    <xf numFmtId="0" fontId="41" fillId="9" borderId="2" xfId="0" applyFont="1" applyFill="1" applyBorder="1" applyAlignment="1">
      <alignment horizontal="left" wrapText="1"/>
    </xf>
    <xf numFmtId="0" fontId="41" fillId="3" borderId="5" xfId="0" applyFont="1" applyFill="1" applyBorder="1" applyAlignment="1">
      <alignment horizontal="left" wrapText="1"/>
    </xf>
    <xf numFmtId="0" fontId="41" fillId="3" borderId="2" xfId="0" applyFont="1" applyFill="1" applyBorder="1" applyAlignment="1">
      <alignment horizontal="left" wrapText="1"/>
    </xf>
    <xf numFmtId="0" fontId="42" fillId="3" borderId="5" xfId="0" applyFont="1" applyFill="1" applyBorder="1" applyAlignment="1">
      <alignment horizontal="left" wrapText="1"/>
    </xf>
    <xf numFmtId="0" fontId="42" fillId="3" borderId="2" xfId="0" applyFont="1" applyFill="1" applyBorder="1" applyAlignment="1">
      <alignment horizontal="left" wrapText="1"/>
    </xf>
    <xf numFmtId="0" fontId="42" fillId="3" borderId="5" xfId="0" applyFont="1" applyFill="1" applyBorder="1" applyAlignment="1">
      <alignment horizontal="left"/>
    </xf>
    <xf numFmtId="0" fontId="42" fillId="3" borderId="2" xfId="0" applyFont="1" applyFill="1" applyBorder="1" applyAlignment="1">
      <alignment horizontal="left"/>
    </xf>
    <xf numFmtId="0" fontId="42" fillId="0" borderId="5" xfId="3" applyFont="1" applyBorder="1" applyAlignment="1" applyProtection="1">
      <alignment horizontal="left"/>
    </xf>
    <xf numFmtId="0" fontId="42" fillId="0" borderId="2" xfId="3" applyFont="1" applyBorder="1" applyAlignment="1" applyProtection="1">
      <alignment horizontal="left"/>
    </xf>
    <xf numFmtId="0" fontId="32" fillId="3" borderId="0" xfId="0" applyFont="1" applyFill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9" fillId="16" borderId="0" xfId="0" applyFont="1" applyFill="1" applyAlignment="1">
      <alignment horizontal="center" vertical="center"/>
    </xf>
    <xf numFmtId="0" fontId="41" fillId="3" borderId="6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36" fillId="1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/>
    </xf>
    <xf numFmtId="194" fontId="21" fillId="3" borderId="1" xfId="5" applyNumberFormat="1" applyFont="1" applyFill="1" applyBorder="1" applyAlignment="1">
      <alignment horizontal="center" vertical="top"/>
    </xf>
    <xf numFmtId="193" fontId="21" fillId="3" borderId="14" xfId="5" applyNumberFormat="1" applyFont="1" applyFill="1" applyBorder="1" applyAlignment="1">
      <alignment horizontal="center"/>
    </xf>
    <xf numFmtId="0" fontId="21" fillId="3" borderId="5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/>
    </xf>
    <xf numFmtId="0" fontId="21" fillId="3" borderId="2" xfId="4" applyFont="1" applyFill="1" applyBorder="1" applyAlignment="1">
      <alignment horizontal="center" vertical="top"/>
    </xf>
    <xf numFmtId="0" fontId="22" fillId="11" borderId="5" xfId="4" applyFont="1" applyFill="1" applyBorder="1" applyAlignment="1">
      <alignment horizontal="center"/>
    </xf>
    <xf numFmtId="0" fontId="22" fillId="11" borderId="2" xfId="4" applyFont="1" applyFill="1" applyBorder="1" applyAlignment="1">
      <alignment horizontal="center"/>
    </xf>
    <xf numFmtId="0" fontId="20" fillId="10" borderId="1" xfId="4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20" fillId="10" borderId="5" xfId="4" applyFont="1" applyFill="1" applyBorder="1" applyAlignment="1">
      <alignment horizontal="center" vertical="center"/>
    </xf>
    <xf numFmtId="0" fontId="20" fillId="10" borderId="4" xfId="4" applyFont="1" applyFill="1" applyBorder="1" applyAlignment="1">
      <alignment horizontal="center" vertical="center"/>
    </xf>
  </cellXfs>
  <cellStyles count="11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  <cellStyle name="ปกติ 2 2" xfId="9" xr:uid="{DE2E5BDF-2352-481E-AF92-DFABD2167DF9}"/>
    <cellStyle name="ปกติ 3" xfId="10" xr:uid="{13D6875C-940C-420C-9DCD-A16AF9E158D1}"/>
    <cellStyle name="ปกติ 4" xfId="8" xr:uid="{1FA219F1-CEAD-446D-BA34-5BF42481AAB9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(tCO2e)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</a:p>
          <a:p>
            <a:pPr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748775153105862"/>
          <c:y val="0.19677672955974843"/>
          <c:w val="0.87880854476523773"/>
          <c:h val="0.600878192112778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2567'!$D$39:$D$42</c:f>
              <c:numCache>
                <c:formatCode>#,##0.00</c:formatCode>
                <c:ptCount val="4"/>
                <c:pt idx="0">
                  <c:v>2.6849759999999998</c:v>
                </c:pt>
                <c:pt idx="1">
                  <c:v>24.234452140000005</c:v>
                </c:pt>
                <c:pt idx="2">
                  <c:v>0</c:v>
                </c:pt>
                <c:pt idx="3">
                  <c:v>26.919428140000004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B-4D62-9315-2B35D4775DD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3.7534559999999995</c:v>
                </c:pt>
                <c:pt idx="1">
                  <c:v>27.307987310000005</c:v>
                </c:pt>
                <c:pt idx="2">
                  <c:v>9.7045416800000002</c:v>
                </c:pt>
                <c:pt idx="3">
                  <c:v>40.765984990000007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B-4D62-9315-2B35D4775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019312"/>
        <c:axId val="628423536"/>
        <c:axId val="0"/>
      </c:bar3DChart>
      <c:catAx>
        <c:axId val="62401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628423536"/>
        <c:crosses val="autoZero"/>
        <c:auto val="1"/>
        <c:lblAlgn val="ctr"/>
        <c:lblOffset val="100"/>
        <c:noMultiLvlLbl val="0"/>
      </c:catAx>
      <c:valAx>
        <c:axId val="62842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62401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ปริมาณการปล่อยก๊าซเรือนกระจกแยกประเภท </a:t>
            </a:r>
            <a:r>
              <a:rPr lang="en-US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(tCO2)</a:t>
            </a:r>
            <a:endParaRPr lang="th-TH" sz="2400" b="1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endParaRPr>
          </a:p>
          <a:p>
            <a:pPr>
              <a:defRPr/>
            </a:pPr>
            <a:r>
              <a:rPr lang="th-TH" sz="2400" b="1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ปี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1AD-4049-B034-6F7AC4B7E68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1AD-4049-B034-6F7AC4B7E68B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1AD-4049-B034-6F7AC4B7E68B}"/>
              </c:ext>
            </c:extLst>
          </c:dPt>
          <c:cat>
            <c:strRef>
              <c:f>'สรุปการคำนวณ ปี 2567'!$C$39:$C$42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2567'!$E$39:$E$42</c:f>
              <c:numCache>
                <c:formatCode>#,##0.00</c:formatCode>
                <c:ptCount val="4"/>
                <c:pt idx="0">
                  <c:v>3.7534559999999995</c:v>
                </c:pt>
                <c:pt idx="1">
                  <c:v>27.307987310000005</c:v>
                </c:pt>
                <c:pt idx="2">
                  <c:v>9.7045416800000002</c:v>
                </c:pt>
                <c:pt idx="3">
                  <c:v>40.765984990000007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D-4049-B034-6F7AC4B7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9177416"/>
        <c:axId val="829177056"/>
        <c:axId val="0"/>
      </c:bar3DChart>
      <c:catAx>
        <c:axId val="82917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29177056"/>
        <c:crosses val="autoZero"/>
        <c:auto val="1"/>
        <c:lblAlgn val="ctr"/>
        <c:lblOffset val="100"/>
        <c:noMultiLvlLbl val="0"/>
      </c:catAx>
      <c:valAx>
        <c:axId val="82917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2917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ของปี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8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18"/>
          <c:order val="18"/>
          <c:tx>
            <c:strRef>
              <c:f>'สรุปการคำนวณ ปี 2567'!$C$70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2567'!$D$51:$Q$51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2567'!$D$70:$Q$70</c:f>
              <c:numCache>
                <c:formatCode>_-* #,##0.00_-;\-* #,##0.00_-;_-* "-"??_-;_-@_-</c:formatCode>
                <c:ptCount val="14"/>
                <c:pt idx="0">
                  <c:v>1535.1501100000003</c:v>
                </c:pt>
                <c:pt idx="1">
                  <c:v>4682.7235550000005</c:v>
                </c:pt>
                <c:pt idx="2">
                  <c:v>741.22862000000009</c:v>
                </c:pt>
                <c:pt idx="3">
                  <c:v>2519.3013680000004</c:v>
                </c:pt>
                <c:pt idx="4">
                  <c:v>3174.9645320000004</c:v>
                </c:pt>
                <c:pt idx="5">
                  <c:v>3102.1587019999997</c:v>
                </c:pt>
                <c:pt idx="6">
                  <c:v>5134.367694999999</c:v>
                </c:pt>
                <c:pt idx="7">
                  <c:v>4956.7804669999996</c:v>
                </c:pt>
                <c:pt idx="8">
                  <c:v>2348.318741</c:v>
                </c:pt>
                <c:pt idx="9">
                  <c:v>5878.4026199999998</c:v>
                </c:pt>
                <c:pt idx="10">
                  <c:v>3562.2137399999997</c:v>
                </c:pt>
                <c:pt idx="11">
                  <c:v>3130.3748400000004</c:v>
                </c:pt>
                <c:pt idx="12">
                  <c:v>40765.984989999997</c:v>
                </c:pt>
                <c:pt idx="13">
                  <c:v>3397.1654158333331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0B-4B42-A3C5-C08B7D080678}"/>
            </c:ext>
          </c:extLst>
        </c:ser>
        <c:ser>
          <c:idx val="19"/>
          <c:order val="19"/>
          <c:tx>
            <c:strRef>
              <c:f>'สรุปการคำนวณ ปี 2567'!$C$71</c:f>
              <c:strCache>
                <c:ptCount val="1"/>
                <c:pt idx="0">
                  <c:v>ปริมาณก๊าซเรือนกระจก ปี 2566 (kgCO2e)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2567'!$D$51:$Q$51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2567'!$D$71:$Q$71</c:f>
              <c:numCache>
                <c:formatCode>_-* #,##0.00_-;\-* #,##0.00_-;_-* "-"??_-;_-@_-</c:formatCode>
                <c:ptCount val="14"/>
                <c:pt idx="0">
                  <c:v>1457.532796</c:v>
                </c:pt>
                <c:pt idx="1">
                  <c:v>1493.4806050000059</c:v>
                </c:pt>
                <c:pt idx="2">
                  <c:v>1585.3826569999965</c:v>
                </c:pt>
                <c:pt idx="3">
                  <c:v>1990.7654739999975</c:v>
                </c:pt>
                <c:pt idx="4">
                  <c:v>2405.4386130000039</c:v>
                </c:pt>
                <c:pt idx="5">
                  <c:v>2083.5777800000001</c:v>
                </c:pt>
                <c:pt idx="6">
                  <c:v>4364.611264000001</c:v>
                </c:pt>
                <c:pt idx="7">
                  <c:v>2141.5559640000001</c:v>
                </c:pt>
                <c:pt idx="8">
                  <c:v>2899.9394750000001</c:v>
                </c:pt>
                <c:pt idx="9">
                  <c:v>2673.8181459999987</c:v>
                </c:pt>
                <c:pt idx="10">
                  <c:v>1925.911059</c:v>
                </c:pt>
                <c:pt idx="11">
                  <c:v>1897.4143070000002</c:v>
                </c:pt>
                <c:pt idx="12">
                  <c:v>26919.428140000004</c:v>
                </c:pt>
                <c:pt idx="13">
                  <c:v>2243.2856783333336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F0B-4B42-A3C5-C08B7D08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767832"/>
        <c:axId val="372769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'สรุปการคำนวณ ปี 2567'!$C$52</c15:sqref>
                        </c15:formulaRef>
                      </c:ext>
                    </c:extLst>
                    <c:strCache>
                      <c:ptCount val="1"/>
                      <c:pt idx="0">
                        <c:v>Diesel (Generator) สำหรับงานอาคาร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'สรุปการคำนวณ ปี 2567'!$D$52:$Q$52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F0B-4B42-A3C5-C08B7D08067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2567'!$C$53</c15:sqref>
                        </c15:formulaRef>
                      </c:ext>
                    </c:extLst>
                    <c:strCache>
                      <c:ptCount val="1"/>
                      <c:pt idx="0">
                        <c:v>Diesel (Fire pump) สำหรับงานอาคาร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2567'!$D$53:$Q$53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F0B-4B42-A3C5-C08B7D0806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2567'!$C$54</c15:sqref>
                        </c15:formulaRef>
                      </c:ext>
                    </c:extLst>
                    <c:strCache>
                      <c:ptCount val="1"/>
                      <c:pt idx="0">
                        <c:v>น้ำมัน Diesel สำหรับการเดินทาง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2567'!$D$54:$Q$54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F0B-4B42-A3C5-C08B7D08067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2567'!$C$55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91, E20, E85 การเดินทาง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2567'!$D$55:$Q$55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F0B-4B42-A3C5-C08B7D08067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2567'!$C$56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95 สำหรับการเดินทาง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2567'!$D$56:$Q$56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F0B-4B42-A3C5-C08B7D0806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2567'!$C$57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การใช้สารดับเพลิง (CO2)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2567'!$D$57:$Q$57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F0B-4B42-A3C5-C08B7D0806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2567'!$C$58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การปล่อยมีเทนจากระบบ septic tank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2567'!$D$58:$Q$58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236.54400000000001</c:v>
                      </c:pt>
                      <c:pt idx="1">
                        <c:v>215.04</c:v>
                      </c:pt>
                      <c:pt idx="2">
                        <c:v>225.792</c:v>
                      </c:pt>
                      <c:pt idx="3">
                        <c:v>193.536</c:v>
                      </c:pt>
                      <c:pt idx="4">
                        <c:v>225.792</c:v>
                      </c:pt>
                      <c:pt idx="5">
                        <c:v>204.28800000000001</c:v>
                      </c:pt>
                      <c:pt idx="6">
                        <c:v>225.792</c:v>
                      </c:pt>
                      <c:pt idx="7">
                        <c:v>225.792</c:v>
                      </c:pt>
                      <c:pt idx="8">
                        <c:v>225.792</c:v>
                      </c:pt>
                      <c:pt idx="9">
                        <c:v>218.73600000000002</c:v>
                      </c:pt>
                      <c:pt idx="10">
                        <c:v>218.73600000000002</c:v>
                      </c:pt>
                      <c:pt idx="11">
                        <c:v>197.90400000000002</c:v>
                      </c:pt>
                      <c:pt idx="12">
                        <c:v>2613.7439999999997</c:v>
                      </c:pt>
                      <c:pt idx="13">
                        <c:v>217.81199999999998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F0B-4B42-A3C5-C08B7D08067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2567'!$C$59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การปล่อยมีเทนจากบ่อบำบัดน้ำเสียแบบไม่เติมอากาศ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2567'!$D$59:$Q$59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41.664000000000001</c:v>
                      </c:pt>
                      <c:pt idx="1">
                        <c:v>50.803200000000004</c:v>
                      </c:pt>
                      <c:pt idx="2">
                        <c:v>60.211200000000005</c:v>
                      </c:pt>
                      <c:pt idx="3">
                        <c:v>61.689600000000006</c:v>
                      </c:pt>
                      <c:pt idx="4">
                        <c:v>70.694400000000016</c:v>
                      </c:pt>
                      <c:pt idx="5">
                        <c:v>69.888000000000005</c:v>
                      </c:pt>
                      <c:pt idx="6">
                        <c:v>152.67840000000001</c:v>
                      </c:pt>
                      <c:pt idx="7">
                        <c:v>109.2672</c:v>
                      </c:pt>
                      <c:pt idx="8">
                        <c:v>110.88</c:v>
                      </c:pt>
                      <c:pt idx="9">
                        <c:v>129.024</c:v>
                      </c:pt>
                      <c:pt idx="10">
                        <c:v>150.52800000000002</c:v>
                      </c:pt>
                      <c:pt idx="11">
                        <c:v>132.38400000000001</c:v>
                      </c:pt>
                      <c:pt idx="12">
                        <c:v>1139.712</c:v>
                      </c:pt>
                      <c:pt idx="13">
                        <c:v>94.975999999999999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F0B-4B42-A3C5-C08B7D08067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2567'!$C$60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R22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2567'!$D$60:$Q$60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F0B-4B42-A3C5-C08B7D08067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2567'!$C$61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R32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2567'!$D$61:$Q$61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F0B-4B42-A3C5-C08B7D08067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2567'!$C$62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การใช้พลังงานไฟฟ้า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2567'!$D$62:$Q$62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1089.2321100000001</c:v>
                      </c:pt>
                      <c:pt idx="1">
                        <c:v>4212.3823550000006</c:v>
                      </c:pt>
                      <c:pt idx="2">
                        <c:v>212.85742000000002</c:v>
                      </c:pt>
                      <c:pt idx="3">
                        <c:v>2015.7567680000002</c:v>
                      </c:pt>
                      <c:pt idx="4">
                        <c:v>2224.095092</c:v>
                      </c:pt>
                      <c:pt idx="5">
                        <c:v>2058.978122</c:v>
                      </c:pt>
                      <c:pt idx="6">
                        <c:v>3423.0402549999999</c:v>
                      </c:pt>
                      <c:pt idx="7">
                        <c:v>3197.4253870000002</c:v>
                      </c:pt>
                      <c:pt idx="8">
                        <c:v>976.29970100000003</c:v>
                      </c:pt>
                      <c:pt idx="9">
                        <c:v>4308.1382000000003</c:v>
                      </c:pt>
                      <c:pt idx="10">
                        <c:v>1851.6296</c:v>
                      </c:pt>
                      <c:pt idx="11">
                        <c:v>1738.1523</c:v>
                      </c:pt>
                      <c:pt idx="12">
                        <c:v>27307.987310000004</c:v>
                      </c:pt>
                      <c:pt idx="13">
                        <c:v>2275.6656091666669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F0B-4B42-A3C5-C08B7D08067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2567'!$C$63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การใช้กระดาษ A4 และ A3 (สีขาว)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2567'!$D$63:$Q$63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47.337039999999995</c:v>
                      </c:pt>
                      <c:pt idx="5">
                        <c:v>68.924579999999992</c:v>
                      </c:pt>
                      <c:pt idx="6">
                        <c:v>47.337039999999995</c:v>
                      </c:pt>
                      <c:pt idx="7">
                        <c:v>293.10287999999997</c:v>
                      </c:pt>
                      <c:pt idx="8">
                        <c:v>42.082039999999999</c:v>
                      </c:pt>
                      <c:pt idx="9">
                        <c:v>136.02042</c:v>
                      </c:pt>
                      <c:pt idx="10">
                        <c:v>24.320139999999999</c:v>
                      </c:pt>
                      <c:pt idx="11">
                        <c:v>71.615139999999997</c:v>
                      </c:pt>
                      <c:pt idx="12">
                        <c:v>730.73928000000001</c:v>
                      </c:pt>
                      <c:pt idx="13">
                        <c:v>60.894939999999998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F0B-4B42-A3C5-C08B7D08067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2567'!$C$64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น้ำประปา-การประปานครหลวง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2567'!$D$64:$Q$64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F0B-4B42-A3C5-C08B7D080678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2567'!$C$65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น้ำประปา-การประปาส่วนภูมิภาค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2567'!$D$65:$Q$65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167.71</c:v>
                      </c:pt>
                      <c:pt idx="1">
                        <c:v>204.49800000000002</c:v>
                      </c:pt>
                      <c:pt idx="2">
                        <c:v>242.36800000000002</c:v>
                      </c:pt>
                      <c:pt idx="3">
                        <c:v>248.31900000000002</c:v>
                      </c:pt>
                      <c:pt idx="4">
                        <c:v>284.56600000000003</c:v>
                      </c:pt>
                      <c:pt idx="5">
                        <c:v>281.32</c:v>
                      </c:pt>
                      <c:pt idx="6">
                        <c:v>614.57600000000002</c:v>
                      </c:pt>
                      <c:pt idx="7">
                        <c:v>439.83300000000003</c:v>
                      </c:pt>
                      <c:pt idx="8">
                        <c:v>446.32500000000005</c:v>
                      </c:pt>
                      <c:pt idx="9">
                        <c:v>519.36</c:v>
                      </c:pt>
                      <c:pt idx="10">
                        <c:v>605.92000000000007</c:v>
                      </c:pt>
                      <c:pt idx="11">
                        <c:v>532.88499999999999</c:v>
                      </c:pt>
                      <c:pt idx="12">
                        <c:v>4587.68</c:v>
                      </c:pt>
                      <c:pt idx="13">
                        <c:v>382.30666666666667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F0B-4B42-A3C5-C08B7D080678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2567'!$C$66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(ฝังกลบ)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2567'!$D$66:$Q$66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322.4799999999999</c:v>
                      </c:pt>
                      <c:pt idx="5">
                        <c:v>418.75999999999988</c:v>
                      </c:pt>
                      <c:pt idx="6">
                        <c:v>670.94399999999985</c:v>
                      </c:pt>
                      <c:pt idx="7">
                        <c:v>691.3599999999999</c:v>
                      </c:pt>
                      <c:pt idx="8">
                        <c:v>546.93999999999994</c:v>
                      </c:pt>
                      <c:pt idx="9">
                        <c:v>567.12399999999991</c:v>
                      </c:pt>
                      <c:pt idx="10">
                        <c:v>711.07999999999981</c:v>
                      </c:pt>
                      <c:pt idx="11">
                        <c:v>457.4344000000001</c:v>
                      </c:pt>
                      <c:pt idx="12">
                        <c:v>4386.1224000000002</c:v>
                      </c:pt>
                      <c:pt idx="13">
                        <c:v>365.5102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F0B-4B42-A3C5-C08B7D080678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2567'!$C$67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(เผากำจัดโดยใช้น้ำมันดีเซล)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2567'!$D$67:$Q$67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F0B-4B42-A3C5-C08B7D080678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2567'!$C$68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2567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2567'!$D$68:$Q$68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32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32</c:v>
                      </c:pt>
                      <c:pt idx="4">
                        <c:v>32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32</c:v>
                      </c:pt>
                      <c:pt idx="8">
                        <c:v>32</c:v>
                      </c:pt>
                      <c:pt idx="9">
                        <c:v>31</c:v>
                      </c:pt>
                      <c:pt idx="10">
                        <c:v>31</c:v>
                      </c:pt>
                      <c:pt idx="11">
                        <c:v>31</c:v>
                      </c:pt>
                      <c:pt idx="12">
                        <c:v>381</c:v>
                      </c:pt>
                      <c:pt idx="13">
                        <c:v>31.75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F0B-4B42-A3C5-C08B7D080678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2567'!$C$69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2566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2567'!$D$69:$Q$69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33</c:v>
                      </c:pt>
                      <c:pt idx="1">
                        <c:v>33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33</c:v>
                      </c:pt>
                      <c:pt idx="5">
                        <c:v>33</c:v>
                      </c:pt>
                      <c:pt idx="6">
                        <c:v>33</c:v>
                      </c:pt>
                      <c:pt idx="7">
                        <c:v>33</c:v>
                      </c:pt>
                      <c:pt idx="8">
                        <c:v>33</c:v>
                      </c:pt>
                      <c:pt idx="9">
                        <c:v>32</c:v>
                      </c:pt>
                      <c:pt idx="10">
                        <c:v>32</c:v>
                      </c:pt>
                      <c:pt idx="11">
                        <c:v>32</c:v>
                      </c:pt>
                      <c:pt idx="12">
                        <c:v>393</c:v>
                      </c:pt>
                      <c:pt idx="13">
                        <c:v>32.75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F0B-4B42-A3C5-C08B7D080678}"/>
                  </c:ext>
                </c:extLst>
              </c15:ser>
            </c15:filteredBarSeries>
          </c:ext>
        </c:extLst>
      </c:barChart>
      <c:catAx>
        <c:axId val="3727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372769272"/>
        <c:crosses val="autoZero"/>
        <c:auto val="1"/>
        <c:lblAlgn val="ctr"/>
        <c:lblOffset val="100"/>
        <c:noMultiLvlLbl val="0"/>
      </c:catAx>
      <c:valAx>
        <c:axId val="37276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37276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การเปรียบเทียบปริมาณก๊าซเรือนกระจกต่อคน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kgCO2e/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ของปี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66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และ 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8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22"/>
          <c:order val="22"/>
          <c:tx>
            <c:strRef>
              <c:f>'สรุปการคำนวณ ปี 2567'!$C$74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2567'!$D$51:$Q$51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2567'!$D$74:$Q$74</c:f>
              <c:numCache>
                <c:formatCode>_-* #,##0.00_-;\-* #,##0.00_-;_-* "-"??_-;_-@_-</c:formatCode>
                <c:ptCount val="14"/>
                <c:pt idx="0">
                  <c:v>47.973440937500008</c:v>
                </c:pt>
                <c:pt idx="1">
                  <c:v>146.33511109375002</c:v>
                </c:pt>
                <c:pt idx="2">
                  <c:v>23.163394375000003</c:v>
                </c:pt>
                <c:pt idx="3">
                  <c:v>78.728167750000011</c:v>
                </c:pt>
                <c:pt idx="4">
                  <c:v>99.217641625000013</c:v>
                </c:pt>
                <c:pt idx="5">
                  <c:v>96.942459437499991</c:v>
                </c:pt>
                <c:pt idx="6">
                  <c:v>160.44899046874997</c:v>
                </c:pt>
                <c:pt idx="7">
                  <c:v>154.89938959374999</c:v>
                </c:pt>
                <c:pt idx="8">
                  <c:v>73.384960656250001</c:v>
                </c:pt>
                <c:pt idx="9">
                  <c:v>189.62589096774192</c:v>
                </c:pt>
                <c:pt idx="10">
                  <c:v>114.91012064516129</c:v>
                </c:pt>
                <c:pt idx="11">
                  <c:v>100.97983354838711</c:v>
                </c:pt>
                <c:pt idx="12">
                  <c:v>1286.6094010987904</c:v>
                </c:pt>
                <c:pt idx="13">
                  <c:v>107.21745009156587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40-40CE-A036-73DE1D078512}"/>
            </c:ext>
          </c:extLst>
        </c:ser>
        <c:ser>
          <c:idx val="23"/>
          <c:order val="23"/>
          <c:tx>
            <c:strRef>
              <c:f>'สรุปการคำนวณ ปี 2567'!$C$75</c:f>
              <c:strCache>
                <c:ptCount val="1"/>
                <c:pt idx="0">
                  <c:v>ปริมาณก๊าซเรือนกระจกต่อคน ปี 2566 (kgCO2e/คน)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2567'!$D$51:$Q$51</c:f>
              <c:strCache>
                <c:ptCount val="14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รวม</c:v>
                </c:pt>
                <c:pt idx="13">
                  <c:v>เฉลี่ย</c:v>
                </c:pt>
              </c:strCache>
            </c:strRef>
          </c:cat>
          <c:val>
            <c:numRef>
              <c:f>'สรุปการคำนวณ ปี 2567'!$D$75:$Q$75</c:f>
              <c:numCache>
                <c:formatCode>_-* #,##0.00_-;\-* #,##0.00_-;_-* "-"??_-;_-@_-</c:formatCode>
                <c:ptCount val="14"/>
                <c:pt idx="0">
                  <c:v>44.167660484848483</c:v>
                </c:pt>
                <c:pt idx="1">
                  <c:v>45.256988030303205</c:v>
                </c:pt>
                <c:pt idx="2">
                  <c:v>48.041898696969589</c:v>
                </c:pt>
                <c:pt idx="3">
                  <c:v>60.326226484848412</c:v>
                </c:pt>
                <c:pt idx="4">
                  <c:v>72.892079181818303</c:v>
                </c:pt>
                <c:pt idx="5">
                  <c:v>63.138720606060609</c:v>
                </c:pt>
                <c:pt idx="6">
                  <c:v>132.26094739393943</c:v>
                </c:pt>
                <c:pt idx="7">
                  <c:v>64.895635272727276</c:v>
                </c:pt>
                <c:pt idx="8">
                  <c:v>87.87695378787879</c:v>
                </c:pt>
                <c:pt idx="9">
                  <c:v>83.55681706249996</c:v>
                </c:pt>
                <c:pt idx="10">
                  <c:v>60.184720593750001</c:v>
                </c:pt>
                <c:pt idx="11">
                  <c:v>59.294197093750007</c:v>
                </c:pt>
                <c:pt idx="12">
                  <c:v>821.892844689394</c:v>
                </c:pt>
                <c:pt idx="13">
                  <c:v>68.491070390782838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D40-40CE-A036-73DE1D07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6614528"/>
        <c:axId val="8366159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'สรุปการคำนวณ ปี 2567'!$C$52</c15:sqref>
                        </c15:formulaRef>
                      </c:ext>
                    </c:extLst>
                    <c:strCache>
                      <c:ptCount val="1"/>
                      <c:pt idx="0">
                        <c:v>Diesel (Generator) สำหรับงานอาคาร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'สรุปการคำนวณ ปี 2567'!$D$52:$Q$52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40-40CE-A036-73DE1D07851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2567'!$C$53</c15:sqref>
                        </c15:formulaRef>
                      </c:ext>
                    </c:extLst>
                    <c:strCache>
                      <c:ptCount val="1"/>
                      <c:pt idx="0">
                        <c:v>Diesel (Fire pump) สำหรับงานอาคาร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2567'!$D$53:$Q$53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D40-40CE-A036-73DE1D07851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2567'!$C$54</c15:sqref>
                        </c15:formulaRef>
                      </c:ext>
                    </c:extLst>
                    <c:strCache>
                      <c:ptCount val="1"/>
                      <c:pt idx="0">
                        <c:v>น้ำมัน Diesel สำหรับการเดินทาง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2567'!$D$54:$Q$54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D40-40CE-A036-73DE1D07851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2567'!$C$55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91, E20, E85 การเดินทาง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2567'!$D$55:$Q$55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D40-40CE-A036-73DE1D07851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2567'!$C$56</c15:sqref>
                        </c15:formulaRef>
                      </c:ext>
                    </c:extLst>
                    <c:strCache>
                      <c:ptCount val="1"/>
                      <c:pt idx="0">
                        <c:v>น้ำมัน Gasohol 95 สำหรับการเดินทาง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2567'!$D$56:$Q$56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D40-40CE-A036-73DE1D07851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2567'!$C$57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การใช้สารดับเพลิง (CO2)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2567'!$D$57:$Q$57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D40-40CE-A036-73DE1D07851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2567'!$C$58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การปล่อยมีเทนจากระบบ septic tank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2567'!$D$58:$Q$58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236.54400000000001</c:v>
                      </c:pt>
                      <c:pt idx="1">
                        <c:v>215.04</c:v>
                      </c:pt>
                      <c:pt idx="2">
                        <c:v>225.792</c:v>
                      </c:pt>
                      <c:pt idx="3">
                        <c:v>193.536</c:v>
                      </c:pt>
                      <c:pt idx="4">
                        <c:v>225.792</c:v>
                      </c:pt>
                      <c:pt idx="5">
                        <c:v>204.28800000000001</c:v>
                      </c:pt>
                      <c:pt idx="6">
                        <c:v>225.792</c:v>
                      </c:pt>
                      <c:pt idx="7">
                        <c:v>225.792</c:v>
                      </c:pt>
                      <c:pt idx="8">
                        <c:v>225.792</c:v>
                      </c:pt>
                      <c:pt idx="9">
                        <c:v>218.73600000000002</c:v>
                      </c:pt>
                      <c:pt idx="10">
                        <c:v>218.73600000000002</c:v>
                      </c:pt>
                      <c:pt idx="11">
                        <c:v>197.90400000000002</c:v>
                      </c:pt>
                      <c:pt idx="12">
                        <c:v>2613.7439999999997</c:v>
                      </c:pt>
                      <c:pt idx="13">
                        <c:v>217.81199999999998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D40-40CE-A036-73DE1D07851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2567'!$C$59</c15:sqref>
                        </c15:formulaRef>
                      </c:ext>
                    </c:extLst>
                    <c:strCache>
                      <c:ptCount val="1"/>
                      <c:pt idx="0">
                        <c:v>การปล่อยมีเทนจากบ่อบำบัดน้ำเสียแบบไม่เติมอากาศ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2567'!$D$59:$Q$59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41.664000000000001</c:v>
                      </c:pt>
                      <c:pt idx="1">
                        <c:v>50.803200000000004</c:v>
                      </c:pt>
                      <c:pt idx="2">
                        <c:v>60.211200000000005</c:v>
                      </c:pt>
                      <c:pt idx="3">
                        <c:v>61.689600000000006</c:v>
                      </c:pt>
                      <c:pt idx="4">
                        <c:v>70.694400000000016</c:v>
                      </c:pt>
                      <c:pt idx="5">
                        <c:v>69.888000000000005</c:v>
                      </c:pt>
                      <c:pt idx="6">
                        <c:v>152.67840000000001</c:v>
                      </c:pt>
                      <c:pt idx="7">
                        <c:v>109.2672</c:v>
                      </c:pt>
                      <c:pt idx="8">
                        <c:v>110.88</c:v>
                      </c:pt>
                      <c:pt idx="9">
                        <c:v>129.024</c:v>
                      </c:pt>
                      <c:pt idx="10">
                        <c:v>150.52800000000002</c:v>
                      </c:pt>
                      <c:pt idx="11">
                        <c:v>132.38400000000001</c:v>
                      </c:pt>
                      <c:pt idx="12">
                        <c:v>1139.712</c:v>
                      </c:pt>
                      <c:pt idx="13">
                        <c:v>94.975999999999999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D40-40CE-A036-73DE1D07851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2567'!$C$60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R22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2567'!$D$60:$Q$60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D40-40CE-A036-73DE1D07851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2567'!$C$61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การใช้สารทำความเย็นชนิด R32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2567'!$D$61:$Q$61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D40-40CE-A036-73DE1D07851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2567'!$C$62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การใช้พลังงานไฟฟ้า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2567'!$D$62:$Q$62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1089.2321100000001</c:v>
                      </c:pt>
                      <c:pt idx="1">
                        <c:v>4212.3823550000006</c:v>
                      </c:pt>
                      <c:pt idx="2">
                        <c:v>212.85742000000002</c:v>
                      </c:pt>
                      <c:pt idx="3">
                        <c:v>2015.7567680000002</c:v>
                      </c:pt>
                      <c:pt idx="4">
                        <c:v>2224.095092</c:v>
                      </c:pt>
                      <c:pt idx="5">
                        <c:v>2058.978122</c:v>
                      </c:pt>
                      <c:pt idx="6">
                        <c:v>3423.0402549999999</c:v>
                      </c:pt>
                      <c:pt idx="7">
                        <c:v>3197.4253870000002</c:v>
                      </c:pt>
                      <c:pt idx="8">
                        <c:v>976.29970100000003</c:v>
                      </c:pt>
                      <c:pt idx="9">
                        <c:v>4308.1382000000003</c:v>
                      </c:pt>
                      <c:pt idx="10">
                        <c:v>1851.6296</c:v>
                      </c:pt>
                      <c:pt idx="11">
                        <c:v>1738.1523</c:v>
                      </c:pt>
                      <c:pt idx="12">
                        <c:v>27307.987310000004</c:v>
                      </c:pt>
                      <c:pt idx="13">
                        <c:v>2275.6656091666669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D40-40CE-A036-73DE1D078512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2567'!$C$63</c15:sqref>
                        </c15:formulaRef>
                      </c:ext>
                    </c:extLst>
                    <c:strCache>
                      <c:ptCount val="1"/>
                      <c:pt idx="0">
                        <c:v>การใช้กระดาษ A4 และ A3 (สีขาว)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2567'!$D$63:$Q$63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47.337039999999995</c:v>
                      </c:pt>
                      <c:pt idx="5">
                        <c:v>68.924579999999992</c:v>
                      </c:pt>
                      <c:pt idx="6">
                        <c:v>47.337039999999995</c:v>
                      </c:pt>
                      <c:pt idx="7">
                        <c:v>293.10287999999997</c:v>
                      </c:pt>
                      <c:pt idx="8">
                        <c:v>42.082039999999999</c:v>
                      </c:pt>
                      <c:pt idx="9">
                        <c:v>136.02042</c:v>
                      </c:pt>
                      <c:pt idx="10">
                        <c:v>24.320139999999999</c:v>
                      </c:pt>
                      <c:pt idx="11">
                        <c:v>71.615139999999997</c:v>
                      </c:pt>
                      <c:pt idx="12">
                        <c:v>730.73928000000001</c:v>
                      </c:pt>
                      <c:pt idx="13">
                        <c:v>60.894939999999998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D40-40CE-A036-73DE1D078512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2567'!$C$64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น้ำประปา-การประปานครหลวง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2567'!$D$64:$Q$64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D40-40CE-A036-73DE1D078512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2567'!$C$65</c15:sqref>
                        </c15:formulaRef>
                      </c:ext>
                    </c:extLst>
                    <c:strCache>
                      <c:ptCount val="1"/>
                      <c:pt idx="0">
                        <c:v>น้ำประปา-การประปาส่วนภูมิภาค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2567'!$D$65:$Q$65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167.71</c:v>
                      </c:pt>
                      <c:pt idx="1">
                        <c:v>204.49800000000002</c:v>
                      </c:pt>
                      <c:pt idx="2">
                        <c:v>242.36800000000002</c:v>
                      </c:pt>
                      <c:pt idx="3">
                        <c:v>248.31900000000002</c:v>
                      </c:pt>
                      <c:pt idx="4">
                        <c:v>284.56600000000003</c:v>
                      </c:pt>
                      <c:pt idx="5">
                        <c:v>281.32</c:v>
                      </c:pt>
                      <c:pt idx="6">
                        <c:v>614.57600000000002</c:v>
                      </c:pt>
                      <c:pt idx="7">
                        <c:v>439.83300000000003</c:v>
                      </c:pt>
                      <c:pt idx="8">
                        <c:v>446.32500000000005</c:v>
                      </c:pt>
                      <c:pt idx="9">
                        <c:v>519.36</c:v>
                      </c:pt>
                      <c:pt idx="10">
                        <c:v>605.92000000000007</c:v>
                      </c:pt>
                      <c:pt idx="11">
                        <c:v>532.88499999999999</c:v>
                      </c:pt>
                      <c:pt idx="12">
                        <c:v>4587.68</c:v>
                      </c:pt>
                      <c:pt idx="13">
                        <c:v>382.30666666666667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D40-40CE-A036-73DE1D078512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2567'!$C$66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(ฝังกลบ)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2567'!$D$66:$Q$66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322.4799999999999</c:v>
                      </c:pt>
                      <c:pt idx="5">
                        <c:v>418.75999999999988</c:v>
                      </c:pt>
                      <c:pt idx="6">
                        <c:v>670.94399999999985</c:v>
                      </c:pt>
                      <c:pt idx="7">
                        <c:v>691.3599999999999</c:v>
                      </c:pt>
                      <c:pt idx="8">
                        <c:v>546.93999999999994</c:v>
                      </c:pt>
                      <c:pt idx="9">
                        <c:v>567.12399999999991</c:v>
                      </c:pt>
                      <c:pt idx="10">
                        <c:v>711.07999999999981</c:v>
                      </c:pt>
                      <c:pt idx="11">
                        <c:v>457.4344000000001</c:v>
                      </c:pt>
                      <c:pt idx="12">
                        <c:v>4386.1224000000002</c:v>
                      </c:pt>
                      <c:pt idx="13">
                        <c:v>365.5102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D40-40CE-A036-73DE1D078512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2567'!$C$67</c15:sqref>
                        </c15:formulaRef>
                      </c:ext>
                    </c:extLst>
                    <c:strCache>
                      <c:ptCount val="1"/>
                      <c:pt idx="0">
                        <c:v>ขยะของเสีย (เผากำจัดโดยใช้น้ำมันดีเซล)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2567'!$D$67:$Q$67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D40-40CE-A036-73DE1D078512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2567'!$C$68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2567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2567'!$D$68:$Q$68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32</c:v>
                      </c:pt>
                      <c:pt idx="1">
                        <c:v>32</c:v>
                      </c:pt>
                      <c:pt idx="2">
                        <c:v>32</c:v>
                      </c:pt>
                      <c:pt idx="3">
                        <c:v>32</c:v>
                      </c:pt>
                      <c:pt idx="4">
                        <c:v>32</c:v>
                      </c:pt>
                      <c:pt idx="5">
                        <c:v>32</c:v>
                      </c:pt>
                      <c:pt idx="6">
                        <c:v>32</c:v>
                      </c:pt>
                      <c:pt idx="7">
                        <c:v>32</c:v>
                      </c:pt>
                      <c:pt idx="8">
                        <c:v>32</c:v>
                      </c:pt>
                      <c:pt idx="9">
                        <c:v>31</c:v>
                      </c:pt>
                      <c:pt idx="10">
                        <c:v>31</c:v>
                      </c:pt>
                      <c:pt idx="11">
                        <c:v>31</c:v>
                      </c:pt>
                      <c:pt idx="12">
                        <c:v>381</c:v>
                      </c:pt>
                      <c:pt idx="13">
                        <c:v>31.75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D40-40CE-A036-73DE1D078512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2567'!$C$69</c15:sqref>
                        </c15:formulaRef>
                      </c:ext>
                    </c:extLst>
                    <c:strCache>
                      <c:ptCount val="1"/>
                      <c:pt idx="0">
                        <c:v>จำนวนคนปี 2566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2567'!$D$69:$Q$69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33</c:v>
                      </c:pt>
                      <c:pt idx="1">
                        <c:v>33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33</c:v>
                      </c:pt>
                      <c:pt idx="5">
                        <c:v>33</c:v>
                      </c:pt>
                      <c:pt idx="6">
                        <c:v>33</c:v>
                      </c:pt>
                      <c:pt idx="7">
                        <c:v>33</c:v>
                      </c:pt>
                      <c:pt idx="8">
                        <c:v>33</c:v>
                      </c:pt>
                      <c:pt idx="9">
                        <c:v>32</c:v>
                      </c:pt>
                      <c:pt idx="10">
                        <c:v>32</c:v>
                      </c:pt>
                      <c:pt idx="11">
                        <c:v>32</c:v>
                      </c:pt>
                      <c:pt idx="12">
                        <c:v>393</c:v>
                      </c:pt>
                      <c:pt idx="13">
                        <c:v>32.75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D40-40CE-A036-73DE1D078512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2567'!$C$70</c15:sqref>
                        </c15:formulaRef>
                      </c:ext>
                    </c:extLst>
                    <c:strCache>
                      <c:ptCount val="1"/>
                      <c:pt idx="0">
                        <c:v>ปริมาณก๊าซเรือนกระจก ปี 2567 (kgCO2e)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2567'!$D$70:$Q$70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1535.1501100000003</c:v>
                      </c:pt>
                      <c:pt idx="1">
                        <c:v>4682.7235550000005</c:v>
                      </c:pt>
                      <c:pt idx="2">
                        <c:v>741.22862000000009</c:v>
                      </c:pt>
                      <c:pt idx="3">
                        <c:v>2519.3013680000004</c:v>
                      </c:pt>
                      <c:pt idx="4">
                        <c:v>3174.9645320000004</c:v>
                      </c:pt>
                      <c:pt idx="5">
                        <c:v>3102.1587019999997</c:v>
                      </c:pt>
                      <c:pt idx="6">
                        <c:v>5134.367694999999</c:v>
                      </c:pt>
                      <c:pt idx="7">
                        <c:v>4956.7804669999996</c:v>
                      </c:pt>
                      <c:pt idx="8">
                        <c:v>2348.318741</c:v>
                      </c:pt>
                      <c:pt idx="9">
                        <c:v>5878.4026199999998</c:v>
                      </c:pt>
                      <c:pt idx="10">
                        <c:v>3562.2137399999997</c:v>
                      </c:pt>
                      <c:pt idx="11">
                        <c:v>3130.3748400000004</c:v>
                      </c:pt>
                      <c:pt idx="12">
                        <c:v>40765.984989999997</c:v>
                      </c:pt>
                      <c:pt idx="13">
                        <c:v>3397.1654158333331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D40-40CE-A036-73DE1D078512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2567'!$C$71</c15:sqref>
                        </c15:formulaRef>
                      </c:ext>
                    </c:extLst>
                    <c:strCache>
                      <c:ptCount val="1"/>
                      <c:pt idx="0">
                        <c:v>ปริมาณก๊าซเรือนกระจก ปี 2566 (kgCO2e)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2567'!$D$71:$Q$71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1457.532796</c:v>
                      </c:pt>
                      <c:pt idx="1">
                        <c:v>1493.4806050000059</c:v>
                      </c:pt>
                      <c:pt idx="2">
                        <c:v>1585.3826569999965</c:v>
                      </c:pt>
                      <c:pt idx="3">
                        <c:v>1990.7654739999975</c:v>
                      </c:pt>
                      <c:pt idx="4">
                        <c:v>2405.4386130000039</c:v>
                      </c:pt>
                      <c:pt idx="5">
                        <c:v>2083.5777800000001</c:v>
                      </c:pt>
                      <c:pt idx="6">
                        <c:v>4364.611264000001</c:v>
                      </c:pt>
                      <c:pt idx="7">
                        <c:v>2141.5559640000001</c:v>
                      </c:pt>
                      <c:pt idx="8">
                        <c:v>2899.9394750000001</c:v>
                      </c:pt>
                      <c:pt idx="9">
                        <c:v>2673.8181459999987</c:v>
                      </c:pt>
                      <c:pt idx="10">
                        <c:v>1925.911059</c:v>
                      </c:pt>
                      <c:pt idx="11">
                        <c:v>1897.4143070000002</c:v>
                      </c:pt>
                      <c:pt idx="12">
                        <c:v>26919.428140000004</c:v>
                      </c:pt>
                      <c:pt idx="13">
                        <c:v>2243.2856783333336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D40-40CE-A036-73DE1D078512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2567'!$C$72</c15:sqref>
                        </c15:formulaRef>
                      </c:ext>
                    </c:extLst>
                    <c:strCache>
                      <c:ptCount val="1"/>
                      <c:pt idx="0">
                        <c:v>ผลต่างระหว่างปี 2566 และ 2567 (kgCO2e)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2567'!$D$72:$Q$72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77.617314000000306</c:v>
                      </c:pt>
                      <c:pt idx="1">
                        <c:v>3189.2429499999944</c:v>
                      </c:pt>
                      <c:pt idx="2">
                        <c:v>-844.15403699999638</c:v>
                      </c:pt>
                      <c:pt idx="3">
                        <c:v>528.53589400000283</c:v>
                      </c:pt>
                      <c:pt idx="4">
                        <c:v>769.52591899999652</c:v>
                      </c:pt>
                      <c:pt idx="5">
                        <c:v>1018.5809219999996</c:v>
                      </c:pt>
                      <c:pt idx="6">
                        <c:v>769.75643099999797</c:v>
                      </c:pt>
                      <c:pt idx="7">
                        <c:v>2815.2245029999995</c:v>
                      </c:pt>
                      <c:pt idx="8">
                        <c:v>-551.62073400000008</c:v>
                      </c:pt>
                      <c:pt idx="9">
                        <c:v>3204.5844740000011</c:v>
                      </c:pt>
                      <c:pt idx="10">
                        <c:v>1636.3026809999997</c:v>
                      </c:pt>
                      <c:pt idx="11">
                        <c:v>1232.9605330000002</c:v>
                      </c:pt>
                      <c:pt idx="12">
                        <c:v>13846.556849999994</c:v>
                      </c:pt>
                      <c:pt idx="13">
                        <c:v>1153.8797374999995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4D40-40CE-A036-73DE1D078512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2567'!$C$73</c15:sqref>
                        </c15:formulaRef>
                      </c:ext>
                    </c:extLst>
                    <c:strCache>
                      <c:ptCount val="1"/>
                      <c:pt idx="0">
                        <c:v>% เพิ่มขึ้น / ลดลง (kgCO2e)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2567'!$D$51:$Q$51</c15:sqref>
                        </c15:formulaRef>
                      </c:ext>
                    </c:extLst>
                    <c:strCache>
                      <c:ptCount val="14"/>
                      <c:pt idx="0">
                        <c:v>ม.ค.</c:v>
                      </c:pt>
                      <c:pt idx="1">
                        <c:v>ก.พ.</c:v>
                      </c:pt>
                      <c:pt idx="2">
                        <c:v>มิ.ค.</c:v>
                      </c:pt>
                      <c:pt idx="3">
                        <c:v>เม.ย.</c:v>
                      </c:pt>
                      <c:pt idx="4">
                        <c:v>พ.ค.</c:v>
                      </c:pt>
                      <c:pt idx="5">
                        <c:v>มิ.ย.</c:v>
                      </c:pt>
                      <c:pt idx="6">
                        <c:v>ก.ค.</c:v>
                      </c:pt>
                      <c:pt idx="7">
                        <c:v>ส.ค. </c:v>
                      </c:pt>
                      <c:pt idx="8">
                        <c:v>ก.ย.</c:v>
                      </c:pt>
                      <c:pt idx="9">
                        <c:v>ต.ค.</c:v>
                      </c:pt>
                      <c:pt idx="10">
                        <c:v>พ.ย.</c:v>
                      </c:pt>
                      <c:pt idx="11">
                        <c:v>ธ.ค.</c:v>
                      </c:pt>
                      <c:pt idx="12">
                        <c:v>รวม</c:v>
                      </c:pt>
                      <c:pt idx="13">
                        <c:v>เฉลี่ย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'สรุปการคำนวณ ปี 2567'!$D$73:$Q$73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14"/>
                      <c:pt idx="0">
                        <c:v>5.3252533468207677</c:v>
                      </c:pt>
                      <c:pt idx="1">
                        <c:v>213.54431649950902</c:v>
                      </c:pt>
                      <c:pt idx="2">
                        <c:v>-53.246074900136755</c:v>
                      </c:pt>
                      <c:pt idx="3">
                        <c:v>26.549380170735443</c:v>
                      </c:pt>
                      <c:pt idx="4">
                        <c:v>31.991085319789669</c:v>
                      </c:pt>
                      <c:pt idx="5">
                        <c:v>48.886148229129205</c:v>
                      </c:pt>
                      <c:pt idx="6">
                        <c:v>17.636311333132227</c:v>
                      </c:pt>
                      <c:pt idx="7">
                        <c:v>131.45696635177916</c:v>
                      </c:pt>
                      <c:pt idx="8">
                        <c:v>-19.021801618807924</c:v>
                      </c:pt>
                      <c:pt idx="9">
                        <c:v>119.85050212910039</c:v>
                      </c:pt>
                      <c:pt idx="10">
                        <c:v>84.962525831780866</c:v>
                      </c:pt>
                      <c:pt idx="11">
                        <c:v>64.981091818024325</c:v>
                      </c:pt>
                      <c:pt idx="12">
                        <c:v>51.437039367954391</c:v>
                      </c:pt>
                      <c:pt idx="13">
                        <c:v>51.437039367954391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D40-40CE-A036-73DE1D078512}"/>
                  </c:ext>
                </c:extLst>
              </c15:ser>
            </c15:filteredBarSeries>
          </c:ext>
        </c:extLst>
      </c:barChart>
      <c:catAx>
        <c:axId val="8366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6615968"/>
        <c:crosses val="autoZero"/>
        <c:auto val="1"/>
        <c:lblAlgn val="ctr"/>
        <c:lblOffset val="100"/>
        <c:noMultiLvlLbl val="0"/>
      </c:catAx>
      <c:valAx>
        <c:axId val="8366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661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>
              <a:defRPr/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2566 และ 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2567'!$C$74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2567'!$D$74:$P$74</c15:sqref>
                  </c15:fullRef>
                </c:ext>
              </c:extLst>
              <c:f>'สรุปการคำนวณ ปี 2567'!$P$74</c:f>
              <c:numCache>
                <c:formatCode>_-* #,##0.00_-;\-* #,##0.00_-;_-* "-"??_-;_-@_-</c:formatCode>
                <c:ptCount val="1"/>
                <c:pt idx="0">
                  <c:v>1286.6094010987904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A-4B55-BB13-B70D5FAE8DBE}"/>
            </c:ext>
          </c:extLst>
        </c:ser>
        <c:ser>
          <c:idx val="1"/>
          <c:order val="1"/>
          <c:tx>
            <c:strRef>
              <c:f>'สรุปการคำนวณ ปี 2567'!$C$75</c:f>
              <c:strCache>
                <c:ptCount val="1"/>
                <c:pt idx="0">
                  <c:v>ปริมาณก๊าซเรือนกระจกต่อคน ปี 2566 (kgCO2e/คน)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2567'!$D$75:$P$75</c15:sqref>
                  </c15:fullRef>
                </c:ext>
              </c:extLst>
              <c:f>'สรุปการคำนวณ ปี 2567'!$P$75</c:f>
              <c:numCache>
                <c:formatCode>_-* #,##0.00_-;\-* #,##0.00_-;_-* "-"??_-;_-@_-</c:formatCode>
                <c:ptCount val="1"/>
                <c:pt idx="0">
                  <c:v>821.892844689394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A-4B55-BB13-B70D5FAE8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089984"/>
        <c:axId val="939097544"/>
      </c:barChart>
      <c:catAx>
        <c:axId val="93908998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39097544"/>
        <c:crosses val="autoZero"/>
        <c:auto val="1"/>
        <c:lblAlgn val="ctr"/>
        <c:lblOffset val="100"/>
        <c:noMultiLvlLbl val="0"/>
      </c:catAx>
      <c:valAx>
        <c:axId val="93909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93908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 (</a:t>
            </a:r>
            <a:r>
              <a:rPr lang="en-US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1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2566 และ2567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2567'!$C$70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2567'!$D$70:$P$70</c15:sqref>
                  </c15:fullRef>
                </c:ext>
              </c:extLst>
              <c:f>'สรุปการคำนวณ ปี 2567'!$P$70</c:f>
              <c:numCache>
                <c:formatCode>_-* #,##0.00_-;\-* #,##0.00_-;_-* "-"??_-;_-@_-</c:formatCode>
                <c:ptCount val="1"/>
                <c:pt idx="0">
                  <c:v>40765.984989999997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0-4824-A7E1-70ED3AA5139C}"/>
            </c:ext>
          </c:extLst>
        </c:ser>
        <c:ser>
          <c:idx val="1"/>
          <c:order val="1"/>
          <c:tx>
            <c:strRef>
              <c:f>'สรุปการคำนวณ ปี 2567'!$C$71</c:f>
              <c:strCache>
                <c:ptCount val="1"/>
                <c:pt idx="0">
                  <c:v>ปริมาณก๊าซเรือนกระจก ปี 2566 (kgCO2e)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13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2567'!$D$71:$P$71</c15:sqref>
                  </c15:fullRef>
                </c:ext>
              </c:extLst>
              <c:f>'สรุปการคำนวณ ปี 2567'!$P$71</c:f>
              <c:numCache>
                <c:formatCode>_-* #,##0.00_-;\-* #,##0.00_-;_-* "-"??_-;_-@_-</c:formatCode>
                <c:ptCount val="1"/>
                <c:pt idx="0">
                  <c:v>26919.428140000004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0-4824-A7E1-70ED3AA51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091424"/>
        <c:axId val="939101504"/>
      </c:barChart>
      <c:catAx>
        <c:axId val="93909142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939101504"/>
        <c:crosses val="autoZero"/>
        <c:auto val="1"/>
        <c:lblAlgn val="ctr"/>
        <c:lblOffset val="100"/>
        <c:noMultiLvlLbl val="0"/>
      </c:catAx>
      <c:valAx>
        <c:axId val="93910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93909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h-TH" sz="240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ปริมาณการปล่อยก๊าซเรือนกระจำประจำปี 2566</a:t>
            </a:r>
            <a:r>
              <a:rPr lang="th-TH" sz="2400" baseline="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 (เดือนมกราคม ถึง ธันวาคม) (</a:t>
            </a:r>
            <a:r>
              <a:rPr lang="en-US" sz="2400" baseline="0">
                <a:solidFill>
                  <a:sysClr val="windowText" lastClr="000000"/>
                </a:solidFill>
                <a:latin typeface="Cordia New" pitchFamily="34" charset="-34"/>
                <a:cs typeface="Cordia New" pitchFamily="34" charset="-34"/>
              </a:rPr>
              <a:t>tCO2)</a:t>
            </a:r>
            <a:endParaRPr lang="th-TH" sz="2400">
              <a:solidFill>
                <a:sysClr val="windowText" lastClr="000000"/>
              </a:solidFill>
              <a:latin typeface="Cordia New" pitchFamily="34" charset="-34"/>
              <a:cs typeface="Cordia New" pitchFamily="34" charset="-34"/>
            </a:endParaRPr>
          </a:p>
        </c:rich>
      </c:tx>
      <c:overlay val="0"/>
      <c:spPr>
        <a:noFill/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3C5-4026-8137-C54C6D6267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3C5-4026-8137-C54C6D62672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390-42C6-9031-89C73DD384EA}"/>
              </c:ext>
            </c:extLst>
          </c:dPt>
          <c:dLbls>
            <c:delete val="1"/>
          </c:dLbls>
          <c:cat>
            <c:strRef>
              <c:f>'สรุปการคำนวณ ปีฐาน'!$B$38:$B$41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ปีฐาน'!$C$38:$C$41</c:f>
              <c:numCache>
                <c:formatCode>#,##0.00</c:formatCode>
                <c:ptCount val="4"/>
                <c:pt idx="0">
                  <c:v>2.6849759999999998</c:v>
                </c:pt>
                <c:pt idx="1">
                  <c:v>24.234452140000005</c:v>
                </c:pt>
                <c:pt idx="2">
                  <c:v>0</c:v>
                </c:pt>
                <c:pt idx="3">
                  <c:v>26.919428140000004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5-4026-8137-C54C6D6267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39949544"/>
        <c:axId val="839947744"/>
        <c:axId val="0"/>
      </c:bar3DChart>
      <c:catAx>
        <c:axId val="8399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9947744"/>
        <c:crosses val="autoZero"/>
        <c:auto val="1"/>
        <c:lblAlgn val="ctr"/>
        <c:lblOffset val="100"/>
        <c:noMultiLvlLbl val="0"/>
      </c:catAx>
      <c:valAx>
        <c:axId val="8399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en-US"/>
          </a:p>
        </c:txPr>
        <c:crossAx val="839949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488949</xdr:colOff>
      <xdr:row>29</xdr:row>
      <xdr:rowOff>76200</xdr:rowOff>
    </xdr:from>
    <xdr:to>
      <xdr:col>29</xdr:col>
      <xdr:colOff>615949</xdr:colOff>
      <xdr:row>41</xdr:row>
      <xdr:rowOff>350520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4A0C9FC-C942-54BC-B784-DEEB1DC4E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29</xdr:row>
      <xdr:rowOff>76200</xdr:rowOff>
    </xdr:from>
    <xdr:to>
      <xdr:col>19</xdr:col>
      <xdr:colOff>355600</xdr:colOff>
      <xdr:row>41</xdr:row>
      <xdr:rowOff>350520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C263E219-AE8A-5410-6022-F61597F7D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635000</xdr:colOff>
      <xdr:row>77</xdr:row>
      <xdr:rowOff>203200</xdr:rowOff>
    </xdr:from>
    <xdr:to>
      <xdr:col>14</xdr:col>
      <xdr:colOff>153924</xdr:colOff>
      <xdr:row>92</xdr:row>
      <xdr:rowOff>66040</xdr:rowOff>
    </xdr:to>
    <xdr:graphicFrame macro="">
      <xdr:nvGraphicFramePr>
        <xdr:cNvPr id="9" name="แผนภูมิ 8">
          <a:extLst>
            <a:ext uri="{FF2B5EF4-FFF2-40B4-BE49-F238E27FC236}">
              <a16:creationId xmlns:a16="http://schemas.microsoft.com/office/drawing/2014/main" id="{2D9337C2-3307-5951-1609-5A9E155F0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298449</xdr:colOff>
      <xdr:row>77</xdr:row>
      <xdr:rowOff>203200</xdr:rowOff>
    </xdr:from>
    <xdr:to>
      <xdr:col>29</xdr:col>
      <xdr:colOff>71373</xdr:colOff>
      <xdr:row>92</xdr:row>
      <xdr:rowOff>66040</xdr:rowOff>
    </xdr:to>
    <xdr:graphicFrame macro="">
      <xdr:nvGraphicFramePr>
        <xdr:cNvPr id="13" name="แผนภูมิ 12">
          <a:extLst>
            <a:ext uri="{FF2B5EF4-FFF2-40B4-BE49-F238E27FC236}">
              <a16:creationId xmlns:a16="http://schemas.microsoft.com/office/drawing/2014/main" id="{A3905CC1-8C69-501C-A909-E7920D6BE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704849</xdr:colOff>
      <xdr:row>62</xdr:row>
      <xdr:rowOff>101600</xdr:rowOff>
    </xdr:from>
    <xdr:to>
      <xdr:col>30</xdr:col>
      <xdr:colOff>332485</xdr:colOff>
      <xdr:row>74</xdr:row>
      <xdr:rowOff>293624</xdr:rowOff>
    </xdr:to>
    <xdr:graphicFrame macro="">
      <xdr:nvGraphicFramePr>
        <xdr:cNvPr id="16" name="แผนภูมิ 15">
          <a:extLst>
            <a:ext uri="{FF2B5EF4-FFF2-40B4-BE49-F238E27FC236}">
              <a16:creationId xmlns:a16="http://schemas.microsoft.com/office/drawing/2014/main" id="{120C4737-ECC4-AA05-0EB0-5DB82FB2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704849</xdr:colOff>
      <xdr:row>49</xdr:row>
      <xdr:rowOff>50800</xdr:rowOff>
    </xdr:from>
    <xdr:to>
      <xdr:col>30</xdr:col>
      <xdr:colOff>332485</xdr:colOff>
      <xdr:row>61</xdr:row>
      <xdr:rowOff>242824</xdr:rowOff>
    </xdr:to>
    <xdr:graphicFrame macro="">
      <xdr:nvGraphicFramePr>
        <xdr:cNvPr id="17" name="แผนภูมิ 16">
          <a:extLst>
            <a:ext uri="{FF2B5EF4-FFF2-40B4-BE49-F238E27FC236}">
              <a16:creationId xmlns:a16="http://schemas.microsoft.com/office/drawing/2014/main" id="{9F89BF59-C2AC-1A99-4E97-B22789054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31</xdr:row>
      <xdr:rowOff>1103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374648</xdr:colOff>
      <xdr:row>26</xdr:row>
      <xdr:rowOff>127000</xdr:rowOff>
    </xdr:from>
    <xdr:to>
      <xdr:col>24</xdr:col>
      <xdr:colOff>203200</xdr:colOff>
      <xdr:row>40</xdr:row>
      <xdr:rowOff>71120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FC1D6C8B-FEC8-CF56-8037-86E3559BB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935F52EC-6AE3-42C8-A698-D3C34567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2730953" y="4565536"/>
          <a:ext cx="5769428" cy="2258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3ED0D8B-1792-4651-A80D-20A454E1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3853" y="6788841"/>
          <a:ext cx="5317672" cy="1687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DA72082D-58C5-4F70-95F0-6E3F89EC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2729592" y="1985963"/>
          <a:ext cx="5770789" cy="268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A7F224-35EC-49DF-96A1-9807B5DD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18421" y="1573666"/>
          <a:ext cx="4891418" cy="665185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3"/>
  <sheetViews>
    <sheetView tabSelected="1" zoomScaleNormal="100" zoomScaleSheetLayoutView="25" workbookViewId="0">
      <selection activeCell="I116" sqref="I116"/>
    </sheetView>
  </sheetViews>
  <sheetFormatPr defaultColWidth="9" defaultRowHeight="30" customHeight="1"/>
  <cols>
    <col min="1" max="1" width="12.125" style="152" customWidth="1"/>
    <col min="2" max="2" width="12.125" style="119" customWidth="1"/>
    <col min="3" max="3" width="38.25" style="120" customWidth="1"/>
    <col min="4" max="4" width="13.125" style="120" customWidth="1"/>
    <col min="5" max="5" width="16.75" style="120" customWidth="1"/>
    <col min="6" max="6" width="12.75" style="120" customWidth="1"/>
    <col min="7" max="7" width="12.75" style="124" customWidth="1"/>
    <col min="8" max="10" width="12.75" style="120" customWidth="1"/>
    <col min="11" max="11" width="12.75" style="125" customWidth="1"/>
    <col min="12" max="31" width="12.75" style="120" customWidth="1"/>
    <col min="32" max="32" width="9" style="120"/>
    <col min="33" max="33" width="50.875" style="124" customWidth="1"/>
    <col min="34" max="44" width="14" style="124" customWidth="1"/>
    <col min="45" max="45" width="14" style="120" customWidth="1"/>
    <col min="46" max="47" width="14" style="124" customWidth="1"/>
    <col min="48" max="16384" width="9" style="120"/>
  </cols>
  <sheetData>
    <row r="1" spans="1:31" ht="30" customHeight="1">
      <c r="A1" s="182"/>
      <c r="B1" s="183"/>
      <c r="C1" s="184"/>
      <c r="D1" s="184"/>
      <c r="E1" s="184"/>
      <c r="F1" s="184"/>
      <c r="G1" s="185"/>
      <c r="H1" s="184"/>
      <c r="I1" s="184"/>
      <c r="J1" s="184"/>
      <c r="K1" s="186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 t="s">
        <v>0</v>
      </c>
      <c r="AE1" s="184"/>
    </row>
    <row r="2" spans="1:31" ht="45" customHeight="1">
      <c r="A2" s="227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9"/>
    </row>
    <row r="3" spans="1:31" s="119" customFormat="1" ht="39.950000000000003" customHeight="1">
      <c r="A3" s="231" t="s">
        <v>2</v>
      </c>
      <c r="B3" s="255" t="s">
        <v>3</v>
      </c>
      <c r="C3" s="256"/>
      <c r="D3" s="231" t="s">
        <v>4</v>
      </c>
      <c r="E3" s="231" t="s">
        <v>5</v>
      </c>
      <c r="F3" s="231" t="s">
        <v>6</v>
      </c>
      <c r="G3" s="232" t="s">
        <v>7</v>
      </c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4"/>
    </row>
    <row r="4" spans="1:31" s="119" customFormat="1" ht="30" customHeight="1">
      <c r="A4" s="231"/>
      <c r="B4" s="257"/>
      <c r="C4" s="258"/>
      <c r="D4" s="231"/>
      <c r="E4" s="231"/>
      <c r="F4" s="231"/>
      <c r="G4" s="230" t="s">
        <v>8</v>
      </c>
      <c r="H4" s="230"/>
      <c r="I4" s="230" t="s">
        <v>9</v>
      </c>
      <c r="J4" s="230"/>
      <c r="K4" s="230" t="s">
        <v>10</v>
      </c>
      <c r="L4" s="230"/>
      <c r="M4" s="230" t="s">
        <v>11</v>
      </c>
      <c r="N4" s="230"/>
      <c r="O4" s="230" t="s">
        <v>12</v>
      </c>
      <c r="P4" s="230"/>
      <c r="Q4" s="230" t="s">
        <v>13</v>
      </c>
      <c r="R4" s="230"/>
      <c r="S4" s="230" t="s">
        <v>14</v>
      </c>
      <c r="T4" s="230"/>
      <c r="U4" s="230" t="s">
        <v>15</v>
      </c>
      <c r="V4" s="230"/>
      <c r="W4" s="230" t="s">
        <v>16</v>
      </c>
      <c r="X4" s="230"/>
      <c r="Y4" s="230" t="s">
        <v>17</v>
      </c>
      <c r="Z4" s="230"/>
      <c r="AA4" s="230" t="s">
        <v>18</v>
      </c>
      <c r="AB4" s="230"/>
      <c r="AC4" s="230" t="s">
        <v>19</v>
      </c>
      <c r="AD4" s="230"/>
      <c r="AE4" s="235" t="s">
        <v>20</v>
      </c>
    </row>
    <row r="5" spans="1:31" s="119" customFormat="1" ht="30" customHeight="1">
      <c r="A5" s="231"/>
      <c r="B5" s="259"/>
      <c r="C5" s="260"/>
      <c r="D5" s="231"/>
      <c r="E5" s="231"/>
      <c r="F5" s="231"/>
      <c r="G5" s="187" t="s">
        <v>21</v>
      </c>
      <c r="H5" s="187" t="s">
        <v>22</v>
      </c>
      <c r="I5" s="187" t="s">
        <v>21</v>
      </c>
      <c r="J5" s="187" t="s">
        <v>22</v>
      </c>
      <c r="K5" s="187" t="s">
        <v>21</v>
      </c>
      <c r="L5" s="187" t="s">
        <v>22</v>
      </c>
      <c r="M5" s="187" t="s">
        <v>21</v>
      </c>
      <c r="N5" s="187" t="s">
        <v>22</v>
      </c>
      <c r="O5" s="187" t="s">
        <v>21</v>
      </c>
      <c r="P5" s="187" t="s">
        <v>22</v>
      </c>
      <c r="Q5" s="187" t="s">
        <v>21</v>
      </c>
      <c r="R5" s="187" t="s">
        <v>22</v>
      </c>
      <c r="S5" s="187" t="s">
        <v>21</v>
      </c>
      <c r="T5" s="187" t="s">
        <v>22</v>
      </c>
      <c r="U5" s="187" t="s">
        <v>21</v>
      </c>
      <c r="V5" s="187" t="s">
        <v>22</v>
      </c>
      <c r="W5" s="187" t="s">
        <v>21</v>
      </c>
      <c r="X5" s="187" t="s">
        <v>22</v>
      </c>
      <c r="Y5" s="187" t="s">
        <v>21</v>
      </c>
      <c r="Z5" s="187" t="s">
        <v>22</v>
      </c>
      <c r="AA5" s="187" t="s">
        <v>21</v>
      </c>
      <c r="AB5" s="187" t="s">
        <v>22</v>
      </c>
      <c r="AC5" s="187" t="s">
        <v>21</v>
      </c>
      <c r="AD5" s="187" t="s">
        <v>22</v>
      </c>
      <c r="AE5" s="236"/>
    </row>
    <row r="6" spans="1:31" ht="30" customHeight="1">
      <c r="A6" s="231" t="s">
        <v>23</v>
      </c>
      <c r="B6" s="244" t="s">
        <v>24</v>
      </c>
      <c r="C6" s="245"/>
      <c r="D6" s="188"/>
      <c r="E6" s="188"/>
      <c r="F6" s="188"/>
      <c r="G6" s="188"/>
      <c r="H6" s="189"/>
      <c r="I6" s="190"/>
      <c r="J6" s="190"/>
      <c r="K6" s="191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</row>
    <row r="7" spans="1:31" ht="30" customHeight="1">
      <c r="A7" s="231"/>
      <c r="B7" s="244" t="s">
        <v>25</v>
      </c>
      <c r="C7" s="245"/>
      <c r="D7" s="188"/>
      <c r="E7" s="188"/>
      <c r="F7" s="188"/>
      <c r="G7" s="188"/>
      <c r="H7" s="189"/>
      <c r="I7" s="190"/>
      <c r="J7" s="190"/>
      <c r="K7" s="191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</row>
    <row r="8" spans="1:31" ht="30" customHeight="1">
      <c r="A8" s="231"/>
      <c r="B8" s="246" t="s">
        <v>26</v>
      </c>
      <c r="C8" s="247"/>
      <c r="D8" s="192">
        <v>2.7078000000000002</v>
      </c>
      <c r="E8" s="193" t="s">
        <v>27</v>
      </c>
      <c r="F8" s="188" t="s">
        <v>28</v>
      </c>
      <c r="G8" s="194">
        <v>0</v>
      </c>
      <c r="H8" s="195">
        <f>G8*D8</f>
        <v>0</v>
      </c>
      <c r="I8" s="194">
        <v>0</v>
      </c>
      <c r="J8" s="195">
        <f>I8*D8</f>
        <v>0</v>
      </c>
      <c r="K8" s="194">
        <v>0</v>
      </c>
      <c r="L8" s="195">
        <f>K8*D8</f>
        <v>0</v>
      </c>
      <c r="M8" s="194">
        <v>0</v>
      </c>
      <c r="N8" s="195">
        <f>M8*D8</f>
        <v>0</v>
      </c>
      <c r="O8" s="194">
        <v>0</v>
      </c>
      <c r="P8" s="195">
        <f>O8*D8</f>
        <v>0</v>
      </c>
      <c r="Q8" s="194">
        <v>0</v>
      </c>
      <c r="R8" s="195">
        <f>Q8*D8</f>
        <v>0</v>
      </c>
      <c r="S8" s="194"/>
      <c r="T8" s="195">
        <f>S8*D8</f>
        <v>0</v>
      </c>
      <c r="U8" s="194"/>
      <c r="V8" s="195">
        <f>U8*D8</f>
        <v>0</v>
      </c>
      <c r="W8" s="194"/>
      <c r="X8" s="195">
        <f>W8*D8</f>
        <v>0</v>
      </c>
      <c r="Y8" s="194"/>
      <c r="Z8" s="195">
        <f>Y8*D8</f>
        <v>0</v>
      </c>
      <c r="AA8" s="194"/>
      <c r="AB8" s="195">
        <f>AA8*D8</f>
        <v>0</v>
      </c>
      <c r="AC8" s="194"/>
      <c r="AD8" s="195">
        <f>AC8*D8</f>
        <v>0</v>
      </c>
      <c r="AE8" s="207">
        <f>H8+J8+L8+N8+P8+R8+T8+V8+X8+Z8+AB8+AD8</f>
        <v>0</v>
      </c>
    </row>
    <row r="9" spans="1:31" ht="30" customHeight="1">
      <c r="A9" s="231"/>
      <c r="B9" s="246" t="s">
        <v>29</v>
      </c>
      <c r="C9" s="247"/>
      <c r="D9" s="192">
        <v>2.7078000000000002</v>
      </c>
      <c r="E9" s="188" t="s">
        <v>27</v>
      </c>
      <c r="F9" s="188" t="s">
        <v>28</v>
      </c>
      <c r="G9" s="194">
        <v>0</v>
      </c>
      <c r="H9" s="195">
        <f>G9*D9</f>
        <v>0</v>
      </c>
      <c r="I9" s="194">
        <v>0</v>
      </c>
      <c r="J9" s="195">
        <f>I9*D9</f>
        <v>0</v>
      </c>
      <c r="K9" s="194">
        <v>0</v>
      </c>
      <c r="L9" s="195">
        <f>K9*D9</f>
        <v>0</v>
      </c>
      <c r="M9" s="194">
        <v>0</v>
      </c>
      <c r="N9" s="195">
        <f>M9*D9</f>
        <v>0</v>
      </c>
      <c r="O9" s="194">
        <v>0</v>
      </c>
      <c r="P9" s="195">
        <f>O9*D9</f>
        <v>0</v>
      </c>
      <c r="Q9" s="194">
        <v>0</v>
      </c>
      <c r="R9" s="195">
        <f>Q9*D9</f>
        <v>0</v>
      </c>
      <c r="S9" s="194"/>
      <c r="T9" s="195">
        <f>S9*D9</f>
        <v>0</v>
      </c>
      <c r="U9" s="194"/>
      <c r="V9" s="195">
        <f>U9*D9</f>
        <v>0</v>
      </c>
      <c r="W9" s="194"/>
      <c r="X9" s="195">
        <f>W9*D9</f>
        <v>0</v>
      </c>
      <c r="Y9" s="194"/>
      <c r="Z9" s="195">
        <f>Y9*D9</f>
        <v>0</v>
      </c>
      <c r="AA9" s="194"/>
      <c r="AB9" s="195">
        <f>AA9*D9</f>
        <v>0</v>
      </c>
      <c r="AC9" s="194"/>
      <c r="AD9" s="195">
        <f>AC9*D9</f>
        <v>0</v>
      </c>
      <c r="AE9" s="207">
        <f t="shared" ref="AE9:AE24" si="0">H9+J9+L9+N9+P9+R9+T9+V9+X9+Z9+AB9+AD9</f>
        <v>0</v>
      </c>
    </row>
    <row r="10" spans="1:31" ht="30" customHeight="1">
      <c r="A10" s="231"/>
      <c r="B10" s="244" t="s">
        <v>30</v>
      </c>
      <c r="C10" s="245"/>
      <c r="D10" s="192"/>
      <c r="E10" s="188"/>
      <c r="F10" s="188"/>
      <c r="G10" s="189"/>
      <c r="H10" s="195"/>
      <c r="I10" s="189"/>
      <c r="J10" s="195"/>
      <c r="K10" s="189"/>
      <c r="L10" s="195"/>
      <c r="M10" s="189"/>
      <c r="N10" s="195"/>
      <c r="O10" s="189"/>
      <c r="P10" s="195"/>
      <c r="Q10" s="194"/>
      <c r="R10" s="195"/>
      <c r="S10" s="194"/>
      <c r="T10" s="195"/>
      <c r="U10" s="194"/>
      <c r="V10" s="195"/>
      <c r="W10" s="194"/>
      <c r="X10" s="195"/>
      <c r="Y10" s="194"/>
      <c r="Z10" s="195"/>
      <c r="AA10" s="194"/>
      <c r="AB10" s="195"/>
      <c r="AC10" s="194"/>
      <c r="AD10" s="195"/>
      <c r="AE10" s="207"/>
    </row>
    <row r="11" spans="1:31" ht="30" customHeight="1">
      <c r="A11" s="231"/>
      <c r="B11" s="244" t="s">
        <v>31</v>
      </c>
      <c r="C11" s="245"/>
      <c r="D11" s="192"/>
      <c r="E11" s="188"/>
      <c r="F11" s="188"/>
      <c r="G11" s="189"/>
      <c r="H11" s="195"/>
      <c r="I11" s="189"/>
      <c r="J11" s="195"/>
      <c r="K11" s="189"/>
      <c r="L11" s="195"/>
      <c r="M11" s="189"/>
      <c r="N11" s="195"/>
      <c r="O11" s="189"/>
      <c r="P11" s="195"/>
      <c r="Q11" s="194"/>
      <c r="R11" s="195"/>
      <c r="S11" s="194"/>
      <c r="T11" s="195"/>
      <c r="U11" s="194"/>
      <c r="V11" s="195"/>
      <c r="W11" s="194"/>
      <c r="X11" s="195"/>
      <c r="Y11" s="194"/>
      <c r="Z11" s="195"/>
      <c r="AA11" s="194"/>
      <c r="AB11" s="195"/>
      <c r="AC11" s="194"/>
      <c r="AD11" s="195"/>
      <c r="AE11" s="207"/>
    </row>
    <row r="12" spans="1:31" ht="30" customHeight="1">
      <c r="A12" s="231"/>
      <c r="B12" s="246" t="s">
        <v>32</v>
      </c>
      <c r="C12" s="247"/>
      <c r="D12" s="192">
        <v>2.7406000000000001</v>
      </c>
      <c r="E12" s="188" t="s">
        <v>27</v>
      </c>
      <c r="F12" s="188" t="s">
        <v>28</v>
      </c>
      <c r="G12" s="201">
        <v>0</v>
      </c>
      <c r="H12" s="195">
        <v>0</v>
      </c>
      <c r="I12" s="202">
        <v>0</v>
      </c>
      <c r="J12" s="195">
        <v>0</v>
      </c>
      <c r="K12" s="174">
        <v>0</v>
      </c>
      <c r="L12" s="195">
        <v>0</v>
      </c>
      <c r="M12" s="203">
        <v>0</v>
      </c>
      <c r="N12" s="195">
        <v>0</v>
      </c>
      <c r="O12" s="203">
        <v>0</v>
      </c>
      <c r="P12" s="195">
        <v>0</v>
      </c>
      <c r="Q12" s="194">
        <v>0</v>
      </c>
      <c r="R12" s="195">
        <v>0</v>
      </c>
      <c r="S12" s="194"/>
      <c r="T12" s="195">
        <f t="shared" ref="T12:T24" si="1">S12*D12</f>
        <v>0</v>
      </c>
      <c r="U12" s="194"/>
      <c r="V12" s="195">
        <f t="shared" ref="V12:V24" si="2">U12*D12</f>
        <v>0</v>
      </c>
      <c r="W12" s="194"/>
      <c r="X12" s="195">
        <f t="shared" ref="X12:X24" si="3">W12*D12</f>
        <v>0</v>
      </c>
      <c r="Y12" s="194"/>
      <c r="Z12" s="195">
        <f t="shared" ref="Z12:Z24" si="4">Y12*D12</f>
        <v>0</v>
      </c>
      <c r="AA12" s="194"/>
      <c r="AB12" s="195">
        <f t="shared" ref="AB12:AB24" si="5">AA12*D12</f>
        <v>0</v>
      </c>
      <c r="AC12" s="194"/>
      <c r="AD12" s="195">
        <f t="shared" ref="AD12:AD24" si="6">AC12*D12</f>
        <v>0</v>
      </c>
      <c r="AE12" s="207">
        <f t="shared" si="0"/>
        <v>0</v>
      </c>
    </row>
    <row r="13" spans="1:31" ht="30" customHeight="1">
      <c r="A13" s="231"/>
      <c r="B13" s="246" t="s">
        <v>33</v>
      </c>
      <c r="C13" s="247"/>
      <c r="D13" s="192">
        <v>2.2393999999999998</v>
      </c>
      <c r="E13" s="188" t="s">
        <v>27</v>
      </c>
      <c r="F13" s="188" t="s">
        <v>28</v>
      </c>
      <c r="G13" s="203">
        <v>0</v>
      </c>
      <c r="H13" s="195">
        <f t="shared" ref="H13:H24" si="7">G13*D13</f>
        <v>0</v>
      </c>
      <c r="I13" s="203">
        <v>0</v>
      </c>
      <c r="J13" s="195">
        <v>0</v>
      </c>
      <c r="K13" s="203">
        <v>0</v>
      </c>
      <c r="L13" s="195">
        <f t="shared" ref="L13:L24" si="8">K13*D13</f>
        <v>0</v>
      </c>
      <c r="M13" s="174">
        <v>0</v>
      </c>
      <c r="N13" s="195">
        <f t="shared" ref="N13:N24" si="9">M13*D13</f>
        <v>0</v>
      </c>
      <c r="O13" s="174">
        <v>0</v>
      </c>
      <c r="P13" s="195">
        <f t="shared" ref="P13:P24" si="10">O13*D13</f>
        <v>0</v>
      </c>
      <c r="Q13" s="194">
        <v>0</v>
      </c>
      <c r="R13" s="195">
        <f t="shared" ref="R13:R24" si="11">Q13*D13</f>
        <v>0</v>
      </c>
      <c r="S13" s="194"/>
      <c r="T13" s="195">
        <f t="shared" si="1"/>
        <v>0</v>
      </c>
      <c r="U13" s="194"/>
      <c r="V13" s="195">
        <f t="shared" si="2"/>
        <v>0</v>
      </c>
      <c r="W13" s="194"/>
      <c r="X13" s="195">
        <f t="shared" si="3"/>
        <v>0</v>
      </c>
      <c r="Y13" s="194"/>
      <c r="Z13" s="195">
        <f t="shared" si="4"/>
        <v>0</v>
      </c>
      <c r="AA13" s="194"/>
      <c r="AB13" s="195">
        <f t="shared" si="5"/>
        <v>0</v>
      </c>
      <c r="AC13" s="194"/>
      <c r="AD13" s="195">
        <f t="shared" si="6"/>
        <v>0</v>
      </c>
      <c r="AE13" s="207">
        <f t="shared" si="0"/>
        <v>0</v>
      </c>
    </row>
    <row r="14" spans="1:31" ht="30" customHeight="1">
      <c r="A14" s="231"/>
      <c r="B14" s="246" t="s">
        <v>34</v>
      </c>
      <c r="C14" s="247"/>
      <c r="D14" s="192">
        <v>2.2393999999999998</v>
      </c>
      <c r="E14" s="188" t="s">
        <v>27</v>
      </c>
      <c r="F14" s="188" t="s">
        <v>28</v>
      </c>
      <c r="G14" s="174">
        <v>0</v>
      </c>
      <c r="H14" s="195">
        <f t="shared" si="7"/>
        <v>0</v>
      </c>
      <c r="I14" s="174">
        <v>0</v>
      </c>
      <c r="J14" s="195">
        <f t="shared" ref="J14:J24" si="12">I14*D14</f>
        <v>0</v>
      </c>
      <c r="K14" s="174">
        <v>0</v>
      </c>
      <c r="L14" s="195">
        <f t="shared" si="8"/>
        <v>0</v>
      </c>
      <c r="M14" s="174">
        <v>0</v>
      </c>
      <c r="N14" s="195">
        <f t="shared" si="9"/>
        <v>0</v>
      </c>
      <c r="O14" s="174">
        <v>0</v>
      </c>
      <c r="P14" s="195">
        <f t="shared" si="10"/>
        <v>0</v>
      </c>
      <c r="Q14" s="194">
        <v>0</v>
      </c>
      <c r="R14" s="195">
        <f t="shared" si="11"/>
        <v>0</v>
      </c>
      <c r="S14" s="194"/>
      <c r="T14" s="195">
        <f t="shared" si="1"/>
        <v>0</v>
      </c>
      <c r="U14" s="194"/>
      <c r="V14" s="195">
        <f t="shared" si="2"/>
        <v>0</v>
      </c>
      <c r="W14" s="194"/>
      <c r="X14" s="195">
        <f t="shared" si="3"/>
        <v>0</v>
      </c>
      <c r="Y14" s="194"/>
      <c r="Z14" s="195">
        <f t="shared" si="4"/>
        <v>0</v>
      </c>
      <c r="AA14" s="194"/>
      <c r="AB14" s="195">
        <f t="shared" si="5"/>
        <v>0</v>
      </c>
      <c r="AC14" s="194"/>
      <c r="AD14" s="195">
        <f t="shared" si="6"/>
        <v>0</v>
      </c>
      <c r="AE14" s="207">
        <f t="shared" si="0"/>
        <v>0</v>
      </c>
    </row>
    <row r="15" spans="1:31" ht="30" customHeight="1">
      <c r="A15" s="231"/>
      <c r="B15" s="244" t="s">
        <v>35</v>
      </c>
      <c r="C15" s="245"/>
      <c r="D15" s="192">
        <v>1</v>
      </c>
      <c r="E15" s="188" t="s">
        <v>36</v>
      </c>
      <c r="F15" s="188" t="s">
        <v>37</v>
      </c>
      <c r="G15" s="174">
        <v>0</v>
      </c>
      <c r="H15" s="195">
        <f t="shared" si="7"/>
        <v>0</v>
      </c>
      <c r="I15" s="174">
        <v>0</v>
      </c>
      <c r="J15" s="195">
        <f t="shared" si="12"/>
        <v>0</v>
      </c>
      <c r="K15" s="174">
        <v>0</v>
      </c>
      <c r="L15" s="195">
        <f t="shared" si="8"/>
        <v>0</v>
      </c>
      <c r="M15" s="174">
        <v>0</v>
      </c>
      <c r="N15" s="195">
        <f t="shared" si="9"/>
        <v>0</v>
      </c>
      <c r="O15" s="174">
        <v>0</v>
      </c>
      <c r="P15" s="195">
        <f t="shared" si="10"/>
        <v>0</v>
      </c>
      <c r="Q15" s="194">
        <v>0</v>
      </c>
      <c r="R15" s="195">
        <f t="shared" si="11"/>
        <v>0</v>
      </c>
      <c r="S15" s="194"/>
      <c r="T15" s="195">
        <f t="shared" si="1"/>
        <v>0</v>
      </c>
      <c r="U15" s="194"/>
      <c r="V15" s="195">
        <f t="shared" si="2"/>
        <v>0</v>
      </c>
      <c r="W15" s="194"/>
      <c r="X15" s="195">
        <f t="shared" si="3"/>
        <v>0</v>
      </c>
      <c r="Y15" s="194"/>
      <c r="Z15" s="195">
        <f t="shared" si="4"/>
        <v>0</v>
      </c>
      <c r="AA15" s="194"/>
      <c r="AB15" s="195">
        <f t="shared" si="5"/>
        <v>0</v>
      </c>
      <c r="AC15" s="194"/>
      <c r="AD15" s="195">
        <f t="shared" si="6"/>
        <v>0</v>
      </c>
      <c r="AE15" s="207">
        <f t="shared" si="0"/>
        <v>0</v>
      </c>
    </row>
    <row r="16" spans="1:31" ht="30" customHeight="1">
      <c r="A16" s="231"/>
      <c r="B16" s="240" t="s">
        <v>38</v>
      </c>
      <c r="C16" s="241"/>
      <c r="D16" s="196">
        <v>28</v>
      </c>
      <c r="E16" s="188" t="s">
        <v>39</v>
      </c>
      <c r="F16" s="188" t="s">
        <v>40</v>
      </c>
      <c r="G16" s="220">
        <f>'CH4จากseptic tank'!$C$4</f>
        <v>8.4480000000000004</v>
      </c>
      <c r="H16" s="195">
        <f>G16*D16</f>
        <v>236.54400000000001</v>
      </c>
      <c r="I16" s="180">
        <f>'CH4จากseptic tank'!$D$4</f>
        <v>7.68</v>
      </c>
      <c r="J16" s="195">
        <f>I16*D16</f>
        <v>215.04</v>
      </c>
      <c r="K16" s="180">
        <f>'CH4จากseptic tank'!$E$4</f>
        <v>8.0640000000000001</v>
      </c>
      <c r="L16" s="195">
        <f t="shared" si="8"/>
        <v>225.792</v>
      </c>
      <c r="M16" s="180">
        <f>'CH4จากseptic tank'!$F$4</f>
        <v>6.9119999999999999</v>
      </c>
      <c r="N16" s="195">
        <f t="shared" si="9"/>
        <v>193.536</v>
      </c>
      <c r="O16" s="180">
        <f>'CH4จากseptic tank'!$G$4</f>
        <v>8.0640000000000001</v>
      </c>
      <c r="P16" s="195">
        <f t="shared" si="10"/>
        <v>225.792</v>
      </c>
      <c r="Q16" s="208">
        <f>'CH4จากseptic tank'!$H$4</f>
        <v>7.2960000000000003</v>
      </c>
      <c r="R16" s="195">
        <f t="shared" si="11"/>
        <v>204.28800000000001</v>
      </c>
      <c r="S16" s="208">
        <f>'CH4จากseptic tank'!$I$4</f>
        <v>8.0640000000000001</v>
      </c>
      <c r="T16" s="195">
        <f t="shared" si="1"/>
        <v>225.792</v>
      </c>
      <c r="U16" s="208">
        <f>'CH4จากseptic tank'!$J$4</f>
        <v>8.0640000000000001</v>
      </c>
      <c r="V16" s="195">
        <f t="shared" si="2"/>
        <v>225.792</v>
      </c>
      <c r="W16" s="208">
        <f>'CH4จากseptic tank'!$K$4</f>
        <v>8.0640000000000001</v>
      </c>
      <c r="X16" s="195">
        <f t="shared" si="3"/>
        <v>225.792</v>
      </c>
      <c r="Y16" s="208">
        <f>'CH4จากseptic tank'!$L$4</f>
        <v>7.8120000000000003</v>
      </c>
      <c r="Z16" s="195">
        <f t="shared" si="4"/>
        <v>218.73600000000002</v>
      </c>
      <c r="AA16" s="208">
        <f>'CH4จากseptic tank'!$M$4</f>
        <v>7.8120000000000003</v>
      </c>
      <c r="AB16" s="195">
        <f t="shared" si="5"/>
        <v>218.73600000000002</v>
      </c>
      <c r="AC16" s="208">
        <f>'CH4จากseptic tank'!$N$4</f>
        <v>7.0680000000000005</v>
      </c>
      <c r="AD16" s="195">
        <f t="shared" si="6"/>
        <v>197.90400000000002</v>
      </c>
      <c r="AE16" s="207">
        <f t="shared" si="0"/>
        <v>2613.7439999999997</v>
      </c>
    </row>
    <row r="17" spans="1:47" ht="30" customHeight="1">
      <c r="A17" s="231"/>
      <c r="B17" s="242" t="s">
        <v>41</v>
      </c>
      <c r="C17" s="243"/>
      <c r="D17" s="192">
        <v>28</v>
      </c>
      <c r="E17" s="188" t="s">
        <v>39</v>
      </c>
      <c r="F17" s="188" t="s">
        <v>40</v>
      </c>
      <c r="G17" s="197">
        <f>'CH4จากบ่อบำบัดไม่เติมอากาศ '!$B$13</f>
        <v>1.488</v>
      </c>
      <c r="H17" s="195">
        <f t="shared" si="7"/>
        <v>41.664000000000001</v>
      </c>
      <c r="I17" s="181">
        <f>'CH4จากบ่อบำบัดไม่เติมอากาศ '!$C$13</f>
        <v>1.8144000000000002</v>
      </c>
      <c r="J17" s="195">
        <f t="shared" si="12"/>
        <v>50.803200000000004</v>
      </c>
      <c r="K17" s="181">
        <f>'CH4จากบ่อบำบัดไม่เติมอากาศ '!$D$13</f>
        <v>2.1504000000000003</v>
      </c>
      <c r="L17" s="195">
        <f t="shared" si="8"/>
        <v>60.211200000000005</v>
      </c>
      <c r="M17" s="181">
        <f>'CH4จากบ่อบำบัดไม่เติมอากาศ '!$E$13</f>
        <v>2.2032000000000003</v>
      </c>
      <c r="N17" s="195">
        <f t="shared" si="9"/>
        <v>61.689600000000006</v>
      </c>
      <c r="O17" s="181">
        <f>'CH4จากบ่อบำบัดไม่เติมอากาศ '!$F$13</f>
        <v>2.5248000000000004</v>
      </c>
      <c r="P17" s="195">
        <f t="shared" si="10"/>
        <v>70.694400000000016</v>
      </c>
      <c r="Q17" s="208">
        <f>'CH4จากบ่อบำบัดไม่เติมอากาศ '!$G$13</f>
        <v>2.496</v>
      </c>
      <c r="R17" s="195">
        <f t="shared" si="11"/>
        <v>69.888000000000005</v>
      </c>
      <c r="S17" s="208">
        <f>'CH4จากบ่อบำบัดไม่เติมอากาศ '!$H$13</f>
        <v>5.4528000000000008</v>
      </c>
      <c r="T17" s="195">
        <f t="shared" si="1"/>
        <v>152.67840000000001</v>
      </c>
      <c r="U17" s="208">
        <f>'CH4จากบ่อบำบัดไม่เติมอากาศ '!$I$13</f>
        <v>3.9024000000000001</v>
      </c>
      <c r="V17" s="195">
        <f t="shared" si="2"/>
        <v>109.2672</v>
      </c>
      <c r="W17" s="208">
        <f>'CH4จากบ่อบำบัดไม่เติมอากาศ '!$J$13</f>
        <v>3.96</v>
      </c>
      <c r="X17" s="195">
        <f t="shared" si="3"/>
        <v>110.88</v>
      </c>
      <c r="Y17" s="208">
        <f>'CH4จากบ่อบำบัดไม่เติมอากาศ '!$K$13</f>
        <v>4.6080000000000005</v>
      </c>
      <c r="Z17" s="195">
        <f t="shared" si="4"/>
        <v>129.024</v>
      </c>
      <c r="AA17" s="208">
        <f>'CH4จากบ่อบำบัดไม่เติมอากาศ '!$L$13</f>
        <v>5.3760000000000003</v>
      </c>
      <c r="AB17" s="195">
        <f t="shared" si="5"/>
        <v>150.52800000000002</v>
      </c>
      <c r="AC17" s="208">
        <f>'CH4จากบ่อบำบัดไม่เติมอากาศ '!$M$13</f>
        <v>4.7280000000000006</v>
      </c>
      <c r="AD17" s="195">
        <f t="shared" si="6"/>
        <v>132.38400000000001</v>
      </c>
      <c r="AE17" s="207">
        <f t="shared" si="0"/>
        <v>1139.712</v>
      </c>
    </row>
    <row r="18" spans="1:47" ht="30" customHeight="1">
      <c r="A18" s="231"/>
      <c r="B18" s="244" t="s">
        <v>42</v>
      </c>
      <c r="C18" s="245"/>
      <c r="D18" s="192">
        <v>1760</v>
      </c>
      <c r="E18" s="188" t="s">
        <v>43</v>
      </c>
      <c r="F18" s="188" t="s">
        <v>44</v>
      </c>
      <c r="G18" s="197"/>
      <c r="H18" s="195"/>
      <c r="I18" s="197"/>
      <c r="J18" s="195"/>
      <c r="K18" s="181"/>
      <c r="L18" s="195"/>
      <c r="M18" s="181"/>
      <c r="N18" s="195"/>
      <c r="O18" s="181"/>
      <c r="P18" s="195"/>
      <c r="Q18" s="208"/>
      <c r="R18" s="195"/>
      <c r="S18" s="208"/>
      <c r="T18" s="195"/>
      <c r="U18" s="208"/>
      <c r="V18" s="195"/>
      <c r="W18" s="208"/>
      <c r="X18" s="195"/>
      <c r="Y18" s="208"/>
      <c r="Z18" s="195"/>
      <c r="AA18" s="208"/>
      <c r="AB18" s="195"/>
      <c r="AC18" s="208"/>
      <c r="AD18" s="195"/>
      <c r="AE18" s="207"/>
    </row>
    <row r="19" spans="1:47" ht="30" customHeight="1">
      <c r="A19" s="231"/>
      <c r="B19" s="244" t="s">
        <v>45</v>
      </c>
      <c r="C19" s="245"/>
      <c r="D19" s="192">
        <v>677</v>
      </c>
      <c r="E19" s="188" t="s">
        <v>46</v>
      </c>
      <c r="F19" s="198" t="s">
        <v>47</v>
      </c>
      <c r="G19" s="194">
        <v>0</v>
      </c>
      <c r="H19" s="195">
        <f t="shared" si="7"/>
        <v>0</v>
      </c>
      <c r="I19" s="194">
        <v>0</v>
      </c>
      <c r="J19" s="195">
        <f t="shared" si="12"/>
        <v>0</v>
      </c>
      <c r="K19" s="174">
        <v>0</v>
      </c>
      <c r="L19" s="195">
        <f t="shared" si="8"/>
        <v>0</v>
      </c>
      <c r="M19" s="174">
        <v>0</v>
      </c>
      <c r="N19" s="195">
        <f t="shared" si="9"/>
        <v>0</v>
      </c>
      <c r="O19" s="174">
        <v>0</v>
      </c>
      <c r="P19" s="195">
        <f t="shared" si="10"/>
        <v>0</v>
      </c>
      <c r="Q19" s="194">
        <v>0</v>
      </c>
      <c r="R19" s="195">
        <f t="shared" si="11"/>
        <v>0</v>
      </c>
      <c r="S19" s="194"/>
      <c r="T19" s="195">
        <f t="shared" si="1"/>
        <v>0</v>
      </c>
      <c r="U19" s="194"/>
      <c r="V19" s="195">
        <f t="shared" si="2"/>
        <v>0</v>
      </c>
      <c r="W19" s="194"/>
      <c r="X19" s="195">
        <f t="shared" si="3"/>
        <v>0</v>
      </c>
      <c r="Y19" s="194"/>
      <c r="Z19" s="195">
        <f t="shared" si="4"/>
        <v>0</v>
      </c>
      <c r="AA19" s="194"/>
      <c r="AB19" s="195">
        <f t="shared" si="5"/>
        <v>0</v>
      </c>
      <c r="AC19" s="194"/>
      <c r="AD19" s="195">
        <f t="shared" si="6"/>
        <v>0</v>
      </c>
      <c r="AE19" s="207">
        <f t="shared" si="0"/>
        <v>0</v>
      </c>
    </row>
    <row r="20" spans="1:47" ht="65.099999999999994" customHeight="1">
      <c r="A20" s="187" t="s">
        <v>48</v>
      </c>
      <c r="B20" s="246" t="s">
        <v>49</v>
      </c>
      <c r="C20" s="247"/>
      <c r="D20" s="192">
        <v>0.49990000000000001</v>
      </c>
      <c r="E20" s="188" t="s">
        <v>50</v>
      </c>
      <c r="F20" s="188" t="s">
        <v>51</v>
      </c>
      <c r="G20" s="218">
        <v>2178.9</v>
      </c>
      <c r="H20" s="195">
        <f t="shared" si="7"/>
        <v>1089.2321100000001</v>
      </c>
      <c r="I20" s="219">
        <v>8426.4500000000007</v>
      </c>
      <c r="J20" s="195">
        <f t="shared" si="12"/>
        <v>4212.3823550000006</v>
      </c>
      <c r="K20" s="218">
        <v>425.8</v>
      </c>
      <c r="L20" s="195">
        <f t="shared" si="8"/>
        <v>212.85742000000002</v>
      </c>
      <c r="M20" s="219">
        <v>4032.32</v>
      </c>
      <c r="N20" s="195">
        <f t="shared" si="9"/>
        <v>2015.7567680000002</v>
      </c>
      <c r="O20" s="173">
        <v>4449.08</v>
      </c>
      <c r="P20" s="195">
        <f t="shared" si="10"/>
        <v>2224.095092</v>
      </c>
      <c r="Q20" s="194">
        <v>4118.78</v>
      </c>
      <c r="R20" s="195">
        <f t="shared" si="11"/>
        <v>2058.978122</v>
      </c>
      <c r="S20" s="194">
        <v>6847.45</v>
      </c>
      <c r="T20" s="195">
        <f t="shared" si="1"/>
        <v>3423.0402549999999</v>
      </c>
      <c r="U20" s="194">
        <v>6396.13</v>
      </c>
      <c r="V20" s="195">
        <f t="shared" si="2"/>
        <v>3197.4253870000002</v>
      </c>
      <c r="W20" s="194">
        <v>1952.99</v>
      </c>
      <c r="X20" s="195">
        <f t="shared" si="3"/>
        <v>976.29970100000003</v>
      </c>
      <c r="Y20" s="194">
        <v>8618</v>
      </c>
      <c r="Z20" s="195">
        <f t="shared" si="4"/>
        <v>4308.1382000000003</v>
      </c>
      <c r="AA20" s="194">
        <v>3704</v>
      </c>
      <c r="AB20" s="195">
        <f t="shared" si="5"/>
        <v>1851.6296</v>
      </c>
      <c r="AC20" s="194">
        <v>3477</v>
      </c>
      <c r="AD20" s="195">
        <f t="shared" si="6"/>
        <v>1738.1523</v>
      </c>
      <c r="AE20" s="207">
        <f>H20+J20+L20+N20+P20+R20+T20+V20+X20+Z20+AB20+AD20</f>
        <v>27307.987310000004</v>
      </c>
    </row>
    <row r="21" spans="1:47" ht="30" customHeight="1">
      <c r="A21" s="231" t="s">
        <v>52</v>
      </c>
      <c r="B21" s="246" t="s">
        <v>53</v>
      </c>
      <c r="C21" s="247"/>
      <c r="D21" s="192">
        <v>2.1019999999999999</v>
      </c>
      <c r="E21" s="188" t="s">
        <v>54</v>
      </c>
      <c r="F21" s="188" t="s">
        <v>37</v>
      </c>
      <c r="G21" s="203">
        <v>0</v>
      </c>
      <c r="H21" s="195">
        <f t="shared" si="7"/>
        <v>0</v>
      </c>
      <c r="I21" s="203">
        <v>0</v>
      </c>
      <c r="J21" s="195">
        <f t="shared" si="12"/>
        <v>0</v>
      </c>
      <c r="K21" s="203">
        <v>0</v>
      </c>
      <c r="L21" s="195">
        <f t="shared" si="8"/>
        <v>0</v>
      </c>
      <c r="M21" s="203">
        <v>0</v>
      </c>
      <c r="N21" s="195">
        <f t="shared" si="9"/>
        <v>0</v>
      </c>
      <c r="O21" s="203">
        <f>2*2.5+8*2.19</f>
        <v>22.52</v>
      </c>
      <c r="P21" s="195">
        <f t="shared" si="10"/>
        <v>47.337039999999995</v>
      </c>
      <c r="Q21" s="194">
        <f>4*2.5+9*2.19+1*3.08</f>
        <v>32.79</v>
      </c>
      <c r="R21" s="195">
        <f t="shared" si="11"/>
        <v>68.924579999999992</v>
      </c>
      <c r="S21" s="194">
        <f>2*2.5+8*2.19</f>
        <v>22.52</v>
      </c>
      <c r="T21" s="195">
        <f t="shared" si="1"/>
        <v>47.337039999999995</v>
      </c>
      <c r="U21" s="194">
        <f>33*2.5+26*2.19</f>
        <v>139.44</v>
      </c>
      <c r="V21" s="195">
        <f t="shared" si="2"/>
        <v>293.10287999999997</v>
      </c>
      <c r="W21" s="194">
        <f>1*2.5+8*2.19</f>
        <v>20.02</v>
      </c>
      <c r="X21" s="195">
        <f t="shared" si="3"/>
        <v>42.082039999999999</v>
      </c>
      <c r="Y21" s="194">
        <f>18*2.5+9*2.19</f>
        <v>64.710000000000008</v>
      </c>
      <c r="Z21" s="195">
        <f t="shared" si="4"/>
        <v>136.02042</v>
      </c>
      <c r="AA21" s="194">
        <f>2*2.5+3*2.19</f>
        <v>11.57</v>
      </c>
      <c r="AB21" s="195">
        <f t="shared" si="5"/>
        <v>24.320139999999999</v>
      </c>
      <c r="AC21" s="194">
        <f>11*2.5+3*2.19</f>
        <v>34.07</v>
      </c>
      <c r="AD21" s="195">
        <f t="shared" si="6"/>
        <v>71.615139999999997</v>
      </c>
      <c r="AE21" s="207">
        <f t="shared" si="0"/>
        <v>730.73928000000001</v>
      </c>
    </row>
    <row r="22" spans="1:47" ht="30" customHeight="1">
      <c r="A22" s="231"/>
      <c r="B22" s="246" t="s">
        <v>55</v>
      </c>
      <c r="C22" s="247"/>
      <c r="D22" s="192">
        <v>0.79479999999999995</v>
      </c>
      <c r="E22" s="188" t="s">
        <v>56</v>
      </c>
      <c r="F22" s="188" t="s">
        <v>57</v>
      </c>
      <c r="G22" s="174">
        <v>0</v>
      </c>
      <c r="H22" s="195">
        <f t="shared" si="7"/>
        <v>0</v>
      </c>
      <c r="I22" s="174">
        <v>0</v>
      </c>
      <c r="J22" s="195">
        <f t="shared" si="12"/>
        <v>0</v>
      </c>
      <c r="K22" s="174">
        <v>0</v>
      </c>
      <c r="L22" s="195">
        <f t="shared" si="8"/>
        <v>0</v>
      </c>
      <c r="M22" s="174">
        <v>0</v>
      </c>
      <c r="N22" s="195">
        <f t="shared" si="9"/>
        <v>0</v>
      </c>
      <c r="O22" s="174">
        <v>0</v>
      </c>
      <c r="P22" s="195">
        <f t="shared" si="10"/>
        <v>0</v>
      </c>
      <c r="Q22" s="194">
        <v>0</v>
      </c>
      <c r="R22" s="195">
        <f t="shared" si="11"/>
        <v>0</v>
      </c>
      <c r="S22" s="194"/>
      <c r="T22" s="195">
        <f t="shared" si="1"/>
        <v>0</v>
      </c>
      <c r="U22" s="194"/>
      <c r="V22" s="195">
        <f t="shared" si="2"/>
        <v>0</v>
      </c>
      <c r="W22" s="194"/>
      <c r="X22" s="195">
        <f t="shared" si="3"/>
        <v>0</v>
      </c>
      <c r="Y22" s="194"/>
      <c r="Z22" s="195">
        <f t="shared" si="4"/>
        <v>0</v>
      </c>
      <c r="AA22" s="194"/>
      <c r="AB22" s="195">
        <f t="shared" si="5"/>
        <v>0</v>
      </c>
      <c r="AC22" s="194"/>
      <c r="AD22" s="195">
        <f t="shared" si="6"/>
        <v>0</v>
      </c>
      <c r="AE22" s="207">
        <f t="shared" si="0"/>
        <v>0</v>
      </c>
    </row>
    <row r="23" spans="1:47" ht="30" customHeight="1">
      <c r="A23" s="231"/>
      <c r="B23" s="246" t="s">
        <v>58</v>
      </c>
      <c r="C23" s="247"/>
      <c r="D23" s="192">
        <v>0.54100000000000004</v>
      </c>
      <c r="E23" s="188" t="s">
        <v>56</v>
      </c>
      <c r="F23" s="188" t="s">
        <v>57</v>
      </c>
      <c r="G23" s="173">
        <v>310</v>
      </c>
      <c r="H23" s="195">
        <f t="shared" si="7"/>
        <v>167.71</v>
      </c>
      <c r="I23" s="173">
        <v>378</v>
      </c>
      <c r="J23" s="195">
        <f t="shared" si="12"/>
        <v>204.49800000000002</v>
      </c>
      <c r="K23" s="173">
        <v>448</v>
      </c>
      <c r="L23" s="195">
        <f t="shared" si="8"/>
        <v>242.36800000000002</v>
      </c>
      <c r="M23" s="173">
        <v>459</v>
      </c>
      <c r="N23" s="195">
        <f t="shared" si="9"/>
        <v>248.31900000000002</v>
      </c>
      <c r="O23" s="173">
        <v>526</v>
      </c>
      <c r="P23" s="195">
        <f t="shared" si="10"/>
        <v>284.56600000000003</v>
      </c>
      <c r="Q23" s="194">
        <v>520</v>
      </c>
      <c r="R23" s="195">
        <f t="shared" si="11"/>
        <v>281.32</v>
      </c>
      <c r="S23" s="194">
        <v>1136</v>
      </c>
      <c r="T23" s="195">
        <f t="shared" si="1"/>
        <v>614.57600000000002</v>
      </c>
      <c r="U23" s="194">
        <v>813</v>
      </c>
      <c r="V23" s="195">
        <f t="shared" si="2"/>
        <v>439.83300000000003</v>
      </c>
      <c r="W23" s="194">
        <v>825</v>
      </c>
      <c r="X23" s="195">
        <f t="shared" si="3"/>
        <v>446.32500000000005</v>
      </c>
      <c r="Y23" s="194">
        <v>960</v>
      </c>
      <c r="Z23" s="195">
        <f t="shared" si="4"/>
        <v>519.36</v>
      </c>
      <c r="AA23" s="194">
        <v>1120</v>
      </c>
      <c r="AB23" s="195">
        <f t="shared" si="5"/>
        <v>605.92000000000007</v>
      </c>
      <c r="AC23" s="194">
        <v>985</v>
      </c>
      <c r="AD23" s="195">
        <f t="shared" si="6"/>
        <v>532.88499999999999</v>
      </c>
      <c r="AE23" s="207">
        <f t="shared" si="0"/>
        <v>4587.68</v>
      </c>
    </row>
    <row r="24" spans="1:47" ht="30" customHeight="1">
      <c r="A24" s="231"/>
      <c r="B24" s="248" t="s">
        <v>59</v>
      </c>
      <c r="C24" s="249"/>
      <c r="D24" s="192">
        <v>2.3199999999999998</v>
      </c>
      <c r="E24" s="188" t="s">
        <v>54</v>
      </c>
      <c r="F24" s="198" t="s">
        <v>37</v>
      </c>
      <c r="G24" s="174">
        <v>0</v>
      </c>
      <c r="H24" s="195">
        <f t="shared" si="7"/>
        <v>0</v>
      </c>
      <c r="I24" s="174">
        <v>0</v>
      </c>
      <c r="J24" s="195">
        <f t="shared" si="12"/>
        <v>0</v>
      </c>
      <c r="K24" s="174">
        <v>0</v>
      </c>
      <c r="L24" s="195">
        <f t="shared" si="8"/>
        <v>0</v>
      </c>
      <c r="M24" s="174">
        <v>0</v>
      </c>
      <c r="N24" s="195">
        <f t="shared" si="9"/>
        <v>0</v>
      </c>
      <c r="O24" s="174">
        <v>138.99999999999997</v>
      </c>
      <c r="P24" s="195">
        <f t="shared" si="10"/>
        <v>322.4799999999999</v>
      </c>
      <c r="Q24" s="194">
        <v>180.49999999999997</v>
      </c>
      <c r="R24" s="195">
        <f t="shared" si="11"/>
        <v>418.75999999999988</v>
      </c>
      <c r="S24" s="194">
        <v>289.19999999999993</v>
      </c>
      <c r="T24" s="195">
        <f t="shared" si="1"/>
        <v>670.94399999999985</v>
      </c>
      <c r="U24" s="194">
        <v>298</v>
      </c>
      <c r="V24" s="195">
        <f t="shared" si="2"/>
        <v>691.3599999999999</v>
      </c>
      <c r="W24" s="194">
        <v>235.74999999999997</v>
      </c>
      <c r="X24" s="195">
        <f t="shared" si="3"/>
        <v>546.93999999999994</v>
      </c>
      <c r="Y24" s="194">
        <v>244.45</v>
      </c>
      <c r="Z24" s="195">
        <f t="shared" si="4"/>
        <v>567.12399999999991</v>
      </c>
      <c r="AA24" s="194">
        <v>306.49999999999994</v>
      </c>
      <c r="AB24" s="195">
        <f t="shared" si="5"/>
        <v>711.07999999999981</v>
      </c>
      <c r="AC24" s="194">
        <v>197.17000000000004</v>
      </c>
      <c r="AD24" s="195">
        <f t="shared" si="6"/>
        <v>457.4344000000001</v>
      </c>
      <c r="AE24" s="207">
        <f t="shared" si="0"/>
        <v>4386.1224000000002</v>
      </c>
    </row>
    <row r="25" spans="1:47" ht="30" customHeight="1">
      <c r="A25" s="231"/>
      <c r="B25" s="250" t="s">
        <v>60</v>
      </c>
      <c r="C25" s="251"/>
      <c r="D25" s="192">
        <v>2.7078000000000002</v>
      </c>
      <c r="E25" s="188" t="s">
        <v>27</v>
      </c>
      <c r="F25" s="188" t="s">
        <v>28</v>
      </c>
      <c r="G25" s="174">
        <v>0</v>
      </c>
      <c r="H25" s="195">
        <f t="shared" ref="H25" si="13">G25*D25</f>
        <v>0</v>
      </c>
      <c r="I25" s="174">
        <v>0</v>
      </c>
      <c r="J25" s="195">
        <f t="shared" ref="J25" si="14">I25*D25</f>
        <v>0</v>
      </c>
      <c r="K25" s="174">
        <v>0</v>
      </c>
      <c r="L25" s="195">
        <f t="shared" ref="L25" si="15">K25*D25</f>
        <v>0</v>
      </c>
      <c r="M25" s="174">
        <v>0</v>
      </c>
      <c r="N25" s="195">
        <f t="shared" ref="N25" si="16">M25*D25</f>
        <v>0</v>
      </c>
      <c r="O25" s="174">
        <v>0</v>
      </c>
      <c r="P25" s="195">
        <f t="shared" ref="P25" si="17">O25*D25</f>
        <v>0</v>
      </c>
      <c r="Q25" s="194">
        <v>0</v>
      </c>
      <c r="R25" s="195">
        <f t="shared" ref="R25" si="18">Q25*D25</f>
        <v>0</v>
      </c>
      <c r="S25" s="194"/>
      <c r="T25" s="195">
        <f t="shared" ref="T25" si="19">S25*D25</f>
        <v>0</v>
      </c>
      <c r="U25" s="194"/>
      <c r="V25" s="195">
        <f t="shared" ref="V25" si="20">U25*D25</f>
        <v>0</v>
      </c>
      <c r="W25" s="194"/>
      <c r="X25" s="195">
        <f t="shared" ref="X25" si="21">W25*D25</f>
        <v>0</v>
      </c>
      <c r="Y25" s="194"/>
      <c r="Z25" s="195">
        <f t="shared" ref="Z25" si="22">Y25*D25</f>
        <v>0</v>
      </c>
      <c r="AA25" s="194"/>
      <c r="AB25" s="195">
        <f t="shared" ref="AB25" si="23">AA25*D25</f>
        <v>0</v>
      </c>
      <c r="AC25" s="194"/>
      <c r="AD25" s="195">
        <f t="shared" ref="AD25" si="24">AC25*D25</f>
        <v>0</v>
      </c>
      <c r="AE25" s="207">
        <f t="shared" ref="AE25" si="25">H25+J25+L25+N25+P25+R25+T25+V25+X25+Z25+AB25+AD25</f>
        <v>0</v>
      </c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T25" s="120"/>
      <c r="AU25" s="120"/>
    </row>
    <row r="26" spans="1:47" ht="30" customHeight="1">
      <c r="A26" s="239" t="s">
        <v>20</v>
      </c>
      <c r="B26" s="239"/>
      <c r="C26" s="239"/>
      <c r="D26" s="239"/>
      <c r="E26" s="239"/>
      <c r="F26" s="239"/>
      <c r="G26" s="189"/>
      <c r="H26" s="195">
        <f>SUM(H6:H25)</f>
        <v>1535.1501100000003</v>
      </c>
      <c r="I26" s="195"/>
      <c r="J26" s="195">
        <f t="shared" ref="J26:AD26" si="26">SUM(J6:J25)</f>
        <v>4682.7235550000005</v>
      </c>
      <c r="K26" s="195"/>
      <c r="L26" s="195">
        <f t="shared" si="26"/>
        <v>741.22862000000009</v>
      </c>
      <c r="M26" s="195"/>
      <c r="N26" s="195">
        <f t="shared" si="26"/>
        <v>2519.3013680000004</v>
      </c>
      <c r="O26" s="195"/>
      <c r="P26" s="195">
        <f t="shared" si="26"/>
        <v>3174.9645320000004</v>
      </c>
      <c r="Q26" s="194"/>
      <c r="R26" s="195">
        <f t="shared" si="26"/>
        <v>3102.1587019999997</v>
      </c>
      <c r="S26" s="194"/>
      <c r="T26" s="195">
        <f t="shared" si="26"/>
        <v>5134.367694999999</v>
      </c>
      <c r="U26" s="194"/>
      <c r="V26" s="195">
        <f t="shared" si="26"/>
        <v>4956.7804669999996</v>
      </c>
      <c r="W26" s="194"/>
      <c r="X26" s="195">
        <f t="shared" si="26"/>
        <v>2348.318741</v>
      </c>
      <c r="Y26" s="194"/>
      <c r="Z26" s="195">
        <f t="shared" si="26"/>
        <v>5878.4026199999998</v>
      </c>
      <c r="AA26" s="194"/>
      <c r="AB26" s="195">
        <f t="shared" si="26"/>
        <v>3562.2137399999997</v>
      </c>
      <c r="AC26" s="194"/>
      <c r="AD26" s="195">
        <f t="shared" si="26"/>
        <v>3130.3748400000004</v>
      </c>
      <c r="AE26" s="195">
        <f>SUM(AE6:AE25)</f>
        <v>40765.984990000004</v>
      </c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T26" s="120"/>
      <c r="AU26" s="120"/>
    </row>
    <row r="27" spans="1:47" ht="30" customHeight="1">
      <c r="A27" s="167"/>
      <c r="B27" s="134"/>
      <c r="C27" s="134"/>
      <c r="D27" s="134"/>
      <c r="E27" s="134"/>
      <c r="F27" s="134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>
        <f>R26+P26+N26+L26+J26+H26</f>
        <v>15755.526887000002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>
        <f>AD26+AB26+Z26+X26+V26+T26+R26+P26+N26+L26+J26+H26</f>
        <v>40765.984989999997</v>
      </c>
      <c r="AE27" s="136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T27" s="120"/>
      <c r="AU27" s="120"/>
    </row>
    <row r="28" spans="1:47" s="119" customFormat="1" ht="30" customHeight="1">
      <c r="B28" s="152" t="s">
        <v>61</v>
      </c>
      <c r="C28" s="120" t="s">
        <v>62</v>
      </c>
      <c r="G28" s="121"/>
      <c r="H28" s="122"/>
      <c r="K28" s="123"/>
      <c r="R28" s="119">
        <f>R27/1000</f>
        <v>15.755526887000002</v>
      </c>
    </row>
    <row r="29" spans="1:47" ht="30" customHeight="1">
      <c r="C29" s="120" t="s">
        <v>63</v>
      </c>
      <c r="L29" s="122"/>
      <c r="M29" s="122"/>
      <c r="N29" s="122"/>
      <c r="O29" s="122"/>
      <c r="Q29" s="122"/>
      <c r="R29" s="122"/>
      <c r="S29" s="122"/>
      <c r="T29" s="122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T29" s="120"/>
      <c r="AU29" s="120"/>
    </row>
    <row r="30" spans="1:47" ht="30" customHeight="1">
      <c r="C30" s="127" t="s">
        <v>64</v>
      </c>
      <c r="L30" s="122"/>
      <c r="M30" s="122"/>
      <c r="N30" s="122"/>
      <c r="O30" s="122"/>
      <c r="Q30" s="122"/>
      <c r="R30" s="122"/>
      <c r="S30" s="122"/>
      <c r="T30" s="122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T30" s="120"/>
      <c r="AU30" s="120"/>
    </row>
    <row r="31" spans="1:47" ht="30" customHeight="1">
      <c r="C31" s="127" t="s">
        <v>65</v>
      </c>
      <c r="L31" s="122"/>
      <c r="M31" s="122"/>
      <c r="N31" s="122"/>
      <c r="O31" s="122"/>
      <c r="Q31" s="122"/>
      <c r="R31" s="122"/>
      <c r="S31" s="122"/>
      <c r="T31" s="122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T31" s="120"/>
      <c r="AU31" s="120"/>
    </row>
    <row r="32" spans="1:47" ht="30" customHeight="1">
      <c r="C32" s="127" t="s">
        <v>66</v>
      </c>
      <c r="L32" s="122"/>
      <c r="M32" s="122"/>
      <c r="N32" s="122"/>
      <c r="O32" s="122"/>
      <c r="Q32" s="122"/>
      <c r="R32" s="122"/>
      <c r="S32" s="122"/>
      <c r="T32" s="122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T32" s="120"/>
      <c r="AU32" s="120"/>
    </row>
    <row r="33" spans="1:47" ht="30" customHeight="1">
      <c r="C33" s="127" t="s">
        <v>67</v>
      </c>
      <c r="L33" s="128"/>
      <c r="M33" s="129"/>
      <c r="N33" s="130"/>
      <c r="O33" s="128"/>
      <c r="Q33" s="128"/>
      <c r="R33" s="129"/>
      <c r="S33" s="130"/>
      <c r="T33" s="128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T33" s="120"/>
      <c r="AU33" s="120"/>
    </row>
    <row r="34" spans="1:47" ht="30" customHeight="1">
      <c r="C34" s="127" t="s">
        <v>68</v>
      </c>
      <c r="L34" s="128"/>
      <c r="M34" s="129"/>
      <c r="N34" s="130"/>
      <c r="O34" s="128"/>
      <c r="Q34" s="128"/>
      <c r="R34" s="129"/>
      <c r="S34" s="130"/>
      <c r="T34" s="128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T34" s="120"/>
      <c r="AU34" s="120"/>
    </row>
    <row r="35" spans="1:47" ht="30" customHeight="1">
      <c r="C35" s="120" t="s">
        <v>69</v>
      </c>
      <c r="L35" s="128"/>
      <c r="M35" s="129"/>
      <c r="N35" s="130"/>
      <c r="O35" s="128"/>
      <c r="Q35" s="128"/>
      <c r="R35" s="129"/>
      <c r="S35" s="130"/>
      <c r="T35" s="128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T35" s="120"/>
      <c r="AU35" s="120"/>
    </row>
    <row r="36" spans="1:47" ht="30" customHeight="1">
      <c r="L36" s="128"/>
      <c r="M36" s="129"/>
      <c r="N36" s="130"/>
      <c r="O36" s="128"/>
      <c r="Q36" s="128"/>
      <c r="R36" s="129"/>
      <c r="S36" s="130"/>
      <c r="T36" s="128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T36" s="120"/>
      <c r="AU36" s="120"/>
    </row>
    <row r="37" spans="1:47" ht="30" customHeight="1">
      <c r="C37" s="204" t="s">
        <v>70</v>
      </c>
      <c r="D37" s="237" t="s">
        <v>71</v>
      </c>
      <c r="E37" s="237"/>
      <c r="F37" s="238" t="s">
        <v>72</v>
      </c>
      <c r="G37" s="238"/>
      <c r="K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T37" s="120"/>
      <c r="AU37" s="120"/>
    </row>
    <row r="38" spans="1:47" ht="30" customHeight="1">
      <c r="C38" s="116" t="s">
        <v>73</v>
      </c>
      <c r="D38" s="116" t="s">
        <v>74</v>
      </c>
      <c r="E38" s="116" t="s">
        <v>75</v>
      </c>
      <c r="F38" s="116" t="s">
        <v>74</v>
      </c>
      <c r="G38" s="116" t="s">
        <v>75</v>
      </c>
      <c r="K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T38" s="120"/>
      <c r="AU38" s="120"/>
    </row>
    <row r="39" spans="1:47" ht="30" customHeight="1">
      <c r="C39" s="117" t="s">
        <v>76</v>
      </c>
      <c r="D39" s="210">
        <f>'สรุปการคำนวณ ปีฐาน'!C38</f>
        <v>2.6849759999999998</v>
      </c>
      <c r="E39" s="211">
        <f>(SUM(AE8:AE19))/1000</f>
        <v>3.7534559999999995</v>
      </c>
      <c r="F39" s="213">
        <f>D39*100/$D$42</f>
        <v>9.9741197548336906</v>
      </c>
      <c r="G39" s="212">
        <f>(E39*100)/$E$42</f>
        <v>9.2073232154717495</v>
      </c>
      <c r="K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T39" s="120"/>
      <c r="AU39" s="120"/>
    </row>
    <row r="40" spans="1:47" ht="30" customHeight="1">
      <c r="C40" s="117" t="s">
        <v>77</v>
      </c>
      <c r="D40" s="210">
        <f>'สรุปการคำนวณ ปีฐาน'!C39</f>
        <v>24.234452140000005</v>
      </c>
      <c r="E40" s="211">
        <f>$AE$20/1000</f>
        <v>27.307987310000005</v>
      </c>
      <c r="F40" s="213">
        <f t="shared" ref="F40:F42" si="27">D40*100/$D$42</f>
        <v>90.02588024516632</v>
      </c>
      <c r="G40" s="212">
        <f>(E40*100)/$E$42</f>
        <v>66.9871887474293</v>
      </c>
      <c r="K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T40" s="120"/>
      <c r="AU40" s="120"/>
    </row>
    <row r="41" spans="1:47" ht="30" customHeight="1">
      <c r="C41" s="117" t="s">
        <v>78</v>
      </c>
      <c r="D41" s="210">
        <f>'สรุปการคำนวณ ปีฐาน'!C40</f>
        <v>0</v>
      </c>
      <c r="E41" s="211">
        <f>SUM(AE21:AE24)/1000</f>
        <v>9.7045416800000002</v>
      </c>
      <c r="F41" s="213">
        <f t="shared" si="27"/>
        <v>0</v>
      </c>
      <c r="G41" s="212">
        <f>(E41*100)/$E$42</f>
        <v>23.805488037098936</v>
      </c>
      <c r="K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T41" s="120"/>
      <c r="AU41" s="120"/>
    </row>
    <row r="42" spans="1:47" ht="30" customHeight="1">
      <c r="A42" s="168"/>
      <c r="B42" s="131"/>
      <c r="C42" s="117" t="s">
        <v>20</v>
      </c>
      <c r="D42" s="118">
        <f>SUM(D39:D41)</f>
        <v>26.919428140000004</v>
      </c>
      <c r="E42" s="118">
        <f>SUM(E39:E41)</f>
        <v>40.765984990000007</v>
      </c>
      <c r="F42" s="199">
        <f t="shared" si="27"/>
        <v>100</v>
      </c>
      <c r="G42" s="199">
        <f>(E42*100)/$E$42</f>
        <v>100</v>
      </c>
      <c r="K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T42" s="120"/>
      <c r="AU42" s="120"/>
    </row>
    <row r="43" spans="1:47" ht="30" customHeight="1">
      <c r="A43" s="168"/>
      <c r="B43" s="131"/>
      <c r="C43" s="129"/>
      <c r="K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T43" s="120"/>
      <c r="AU43" s="120"/>
    </row>
    <row r="44" spans="1:47" ht="30" customHeight="1">
      <c r="A44" s="168"/>
      <c r="B44" s="131"/>
      <c r="C44" s="129"/>
      <c r="K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T44" s="120"/>
      <c r="AU44" s="120"/>
    </row>
    <row r="45" spans="1:47" ht="30" customHeight="1">
      <c r="K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T45" s="120"/>
      <c r="AU45" s="120"/>
    </row>
    <row r="46" spans="1:47" ht="30" customHeight="1">
      <c r="K46" s="120"/>
      <c r="AS46" s="125"/>
    </row>
    <row r="47" spans="1:47" ht="30" customHeight="1">
      <c r="K47" s="120"/>
      <c r="AS47" s="125"/>
    </row>
    <row r="48" spans="1:47" ht="30" customHeight="1">
      <c r="K48" s="120"/>
      <c r="AS48" s="125"/>
    </row>
    <row r="49" spans="1:47" ht="30" customHeight="1">
      <c r="C49" s="252" t="s">
        <v>79</v>
      </c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AS49" s="125"/>
    </row>
    <row r="50" spans="1:47" ht="30" customHeight="1">
      <c r="A50" s="169"/>
      <c r="B50" s="137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T50" s="120"/>
      <c r="AU50" s="120"/>
    </row>
    <row r="51" spans="1:47" ht="30" customHeight="1">
      <c r="A51" s="170"/>
      <c r="B51" s="138"/>
      <c r="C51" s="139" t="s">
        <v>3</v>
      </c>
      <c r="D51" s="205" t="s">
        <v>8</v>
      </c>
      <c r="E51" s="205" t="s">
        <v>9</v>
      </c>
      <c r="F51" s="205" t="s">
        <v>80</v>
      </c>
      <c r="G51" s="205" t="s">
        <v>11</v>
      </c>
      <c r="H51" s="206" t="s">
        <v>12</v>
      </c>
      <c r="I51" s="205" t="s">
        <v>13</v>
      </c>
      <c r="J51" s="205" t="s">
        <v>14</v>
      </c>
      <c r="K51" s="205" t="s">
        <v>81</v>
      </c>
      <c r="L51" s="205" t="s">
        <v>16</v>
      </c>
      <c r="M51" s="205" t="s">
        <v>17</v>
      </c>
      <c r="N51" s="205" t="s">
        <v>18</v>
      </c>
      <c r="O51" s="205" t="s">
        <v>19</v>
      </c>
      <c r="P51" s="205" t="s">
        <v>20</v>
      </c>
      <c r="Q51" s="205" t="s">
        <v>82</v>
      </c>
      <c r="Y51" s="119"/>
      <c r="Z51" s="119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T51" s="120"/>
      <c r="AU51" s="120"/>
    </row>
    <row r="52" spans="1:47" ht="30" customHeight="1">
      <c r="A52" s="170"/>
      <c r="B52" s="138"/>
      <c r="C52" s="140" t="s">
        <v>83</v>
      </c>
      <c r="D52" s="141">
        <f>H8</f>
        <v>0</v>
      </c>
      <c r="E52" s="142">
        <f>J8</f>
        <v>0</v>
      </c>
      <c r="F52" s="142">
        <f>L8</f>
        <v>0</v>
      </c>
      <c r="G52" s="142">
        <f>N8</f>
        <v>0</v>
      </c>
      <c r="H52" s="142">
        <f>P8</f>
        <v>0</v>
      </c>
      <c r="I52" s="142">
        <f>R8</f>
        <v>0</v>
      </c>
      <c r="J52" s="142">
        <f>T8</f>
        <v>0</v>
      </c>
      <c r="K52" s="142">
        <f>V8</f>
        <v>0</v>
      </c>
      <c r="L52" s="142">
        <f>X8</f>
        <v>0</v>
      </c>
      <c r="M52" s="142">
        <f>Z8</f>
        <v>0</v>
      </c>
      <c r="N52" s="142">
        <f>AB8</f>
        <v>0</v>
      </c>
      <c r="O52" s="142">
        <f>AD8</f>
        <v>0</v>
      </c>
      <c r="P52" s="142">
        <f t="shared" ref="P52:P71" si="28">SUM(D52:O52)</f>
        <v>0</v>
      </c>
      <c r="Q52" s="142">
        <f t="shared" ref="Q52:Q71" si="29">AVERAGE(D52:O52)</f>
        <v>0</v>
      </c>
      <c r="Y52" s="119"/>
      <c r="Z52" s="119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T52" s="120"/>
      <c r="AU52" s="120"/>
    </row>
    <row r="53" spans="1:47" ht="30" customHeight="1">
      <c r="A53" s="170"/>
      <c r="B53" s="138"/>
      <c r="C53" s="140" t="s">
        <v>84</v>
      </c>
      <c r="D53" s="141">
        <f>H9</f>
        <v>0</v>
      </c>
      <c r="E53" s="142">
        <f>J9</f>
        <v>0</v>
      </c>
      <c r="F53" s="142">
        <f>L9</f>
        <v>0</v>
      </c>
      <c r="G53" s="142">
        <f>N9</f>
        <v>0</v>
      </c>
      <c r="H53" s="142">
        <f>P9</f>
        <v>0</v>
      </c>
      <c r="I53" s="142">
        <f>R9</f>
        <v>0</v>
      </c>
      <c r="J53" s="142">
        <f>T9</f>
        <v>0</v>
      </c>
      <c r="K53" s="142">
        <f>V9</f>
        <v>0</v>
      </c>
      <c r="L53" s="142">
        <f>X9</f>
        <v>0</v>
      </c>
      <c r="M53" s="142">
        <f>Z9</f>
        <v>0</v>
      </c>
      <c r="N53" s="142">
        <f>AB9</f>
        <v>0</v>
      </c>
      <c r="O53" s="142">
        <f>AD9</f>
        <v>0</v>
      </c>
      <c r="P53" s="142">
        <f t="shared" si="28"/>
        <v>0</v>
      </c>
      <c r="Q53" s="142">
        <f t="shared" si="29"/>
        <v>0</v>
      </c>
      <c r="Y53" s="119"/>
      <c r="Z53" s="119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T53" s="120"/>
      <c r="AU53" s="120"/>
    </row>
    <row r="54" spans="1:47" ht="30" customHeight="1">
      <c r="A54" s="170"/>
      <c r="B54" s="138"/>
      <c r="C54" s="140" t="s">
        <v>85</v>
      </c>
      <c r="D54" s="142">
        <f>H12</f>
        <v>0</v>
      </c>
      <c r="E54" s="142">
        <f t="shared" ref="E54:E67" si="30">J12</f>
        <v>0</v>
      </c>
      <c r="F54" s="142">
        <f t="shared" ref="F54:F67" si="31">L12</f>
        <v>0</v>
      </c>
      <c r="G54" s="142">
        <f t="shared" ref="G54:G67" si="32">N12</f>
        <v>0</v>
      </c>
      <c r="H54" s="142">
        <f t="shared" ref="H54:H67" si="33">P12</f>
        <v>0</v>
      </c>
      <c r="I54" s="142">
        <f t="shared" ref="I54:I67" si="34">R12</f>
        <v>0</v>
      </c>
      <c r="J54" s="142">
        <f t="shared" ref="J54:J67" si="35">T12</f>
        <v>0</v>
      </c>
      <c r="K54" s="142">
        <f t="shared" ref="K54:K67" si="36">V12</f>
        <v>0</v>
      </c>
      <c r="L54" s="142">
        <f t="shared" ref="L54:L67" si="37">X12</f>
        <v>0</v>
      </c>
      <c r="M54" s="142">
        <f t="shared" ref="M54:M67" si="38">Z12</f>
        <v>0</v>
      </c>
      <c r="N54" s="142">
        <f t="shared" ref="N54:N67" si="39">AB12</f>
        <v>0</v>
      </c>
      <c r="O54" s="142">
        <f t="shared" ref="O54:O67" si="40">AD12</f>
        <v>0</v>
      </c>
      <c r="P54" s="142">
        <f t="shared" si="28"/>
        <v>0</v>
      </c>
      <c r="Q54" s="142">
        <f t="shared" si="29"/>
        <v>0</v>
      </c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T54" s="120"/>
      <c r="AU54" s="120"/>
    </row>
    <row r="55" spans="1:47" ht="30" customHeight="1">
      <c r="A55" s="170"/>
      <c r="B55" s="138"/>
      <c r="C55" s="140" t="s">
        <v>86</v>
      </c>
      <c r="D55" s="142">
        <f t="shared" ref="D55:D67" si="41">H13</f>
        <v>0</v>
      </c>
      <c r="E55" s="142">
        <f t="shared" si="30"/>
        <v>0</v>
      </c>
      <c r="F55" s="142">
        <f t="shared" si="31"/>
        <v>0</v>
      </c>
      <c r="G55" s="142">
        <f t="shared" si="32"/>
        <v>0</v>
      </c>
      <c r="H55" s="142">
        <f t="shared" si="33"/>
        <v>0</v>
      </c>
      <c r="I55" s="142">
        <f t="shared" si="34"/>
        <v>0</v>
      </c>
      <c r="J55" s="142">
        <f t="shared" si="35"/>
        <v>0</v>
      </c>
      <c r="K55" s="142">
        <f t="shared" si="36"/>
        <v>0</v>
      </c>
      <c r="L55" s="142">
        <f t="shared" si="37"/>
        <v>0</v>
      </c>
      <c r="M55" s="142">
        <f t="shared" si="38"/>
        <v>0</v>
      </c>
      <c r="N55" s="142">
        <f t="shared" si="39"/>
        <v>0</v>
      </c>
      <c r="O55" s="142">
        <f t="shared" si="40"/>
        <v>0</v>
      </c>
      <c r="P55" s="142">
        <f t="shared" si="28"/>
        <v>0</v>
      </c>
      <c r="Q55" s="142">
        <f t="shared" si="29"/>
        <v>0</v>
      </c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T55" s="120"/>
      <c r="AU55" s="120"/>
    </row>
    <row r="56" spans="1:47" ht="30" customHeight="1">
      <c r="A56" s="170"/>
      <c r="B56" s="138"/>
      <c r="C56" s="140" t="s">
        <v>87</v>
      </c>
      <c r="D56" s="142">
        <f t="shared" si="41"/>
        <v>0</v>
      </c>
      <c r="E56" s="142">
        <f t="shared" si="30"/>
        <v>0</v>
      </c>
      <c r="F56" s="142">
        <f t="shared" si="31"/>
        <v>0</v>
      </c>
      <c r="G56" s="142">
        <f t="shared" si="32"/>
        <v>0</v>
      </c>
      <c r="H56" s="142">
        <f t="shared" si="33"/>
        <v>0</v>
      </c>
      <c r="I56" s="142">
        <f t="shared" si="34"/>
        <v>0</v>
      </c>
      <c r="J56" s="142">
        <f t="shared" si="35"/>
        <v>0</v>
      </c>
      <c r="K56" s="142">
        <f t="shared" si="36"/>
        <v>0</v>
      </c>
      <c r="L56" s="142">
        <f t="shared" si="37"/>
        <v>0</v>
      </c>
      <c r="M56" s="142">
        <f t="shared" si="38"/>
        <v>0</v>
      </c>
      <c r="N56" s="142">
        <f t="shared" si="39"/>
        <v>0</v>
      </c>
      <c r="O56" s="142">
        <f t="shared" si="40"/>
        <v>0</v>
      </c>
      <c r="P56" s="142">
        <f t="shared" si="28"/>
        <v>0</v>
      </c>
      <c r="Q56" s="142">
        <f t="shared" si="29"/>
        <v>0</v>
      </c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T56" s="120"/>
      <c r="AU56" s="120"/>
    </row>
    <row r="57" spans="1:47" ht="30" customHeight="1">
      <c r="A57" s="170"/>
      <c r="B57" s="138"/>
      <c r="C57" s="140" t="s">
        <v>88</v>
      </c>
      <c r="D57" s="142">
        <f t="shared" si="41"/>
        <v>0</v>
      </c>
      <c r="E57" s="142">
        <f t="shared" si="30"/>
        <v>0</v>
      </c>
      <c r="F57" s="142">
        <f t="shared" si="31"/>
        <v>0</v>
      </c>
      <c r="G57" s="142">
        <f t="shared" si="32"/>
        <v>0</v>
      </c>
      <c r="H57" s="142">
        <f t="shared" si="33"/>
        <v>0</v>
      </c>
      <c r="I57" s="142">
        <f t="shared" si="34"/>
        <v>0</v>
      </c>
      <c r="J57" s="142">
        <f t="shared" si="35"/>
        <v>0</v>
      </c>
      <c r="K57" s="142">
        <f t="shared" si="36"/>
        <v>0</v>
      </c>
      <c r="L57" s="142">
        <f t="shared" si="37"/>
        <v>0</v>
      </c>
      <c r="M57" s="142">
        <f t="shared" si="38"/>
        <v>0</v>
      </c>
      <c r="N57" s="142">
        <f t="shared" si="39"/>
        <v>0</v>
      </c>
      <c r="O57" s="142">
        <f t="shared" si="40"/>
        <v>0</v>
      </c>
      <c r="P57" s="142">
        <f t="shared" si="28"/>
        <v>0</v>
      </c>
      <c r="Q57" s="142">
        <f t="shared" si="29"/>
        <v>0</v>
      </c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T57" s="120"/>
      <c r="AU57" s="120"/>
    </row>
    <row r="58" spans="1:47" ht="30" customHeight="1">
      <c r="A58" s="170"/>
      <c r="B58" s="138"/>
      <c r="C58" s="140" t="s">
        <v>89</v>
      </c>
      <c r="D58" s="142">
        <f t="shared" si="41"/>
        <v>236.54400000000001</v>
      </c>
      <c r="E58" s="142">
        <f t="shared" si="30"/>
        <v>215.04</v>
      </c>
      <c r="F58" s="142">
        <f t="shared" si="31"/>
        <v>225.792</v>
      </c>
      <c r="G58" s="142">
        <f t="shared" si="32"/>
        <v>193.536</v>
      </c>
      <c r="H58" s="142">
        <f t="shared" si="33"/>
        <v>225.792</v>
      </c>
      <c r="I58" s="142">
        <f t="shared" si="34"/>
        <v>204.28800000000001</v>
      </c>
      <c r="J58" s="142">
        <f t="shared" si="35"/>
        <v>225.792</v>
      </c>
      <c r="K58" s="142">
        <f t="shared" si="36"/>
        <v>225.792</v>
      </c>
      <c r="L58" s="142">
        <f t="shared" si="37"/>
        <v>225.792</v>
      </c>
      <c r="M58" s="142">
        <f t="shared" si="38"/>
        <v>218.73600000000002</v>
      </c>
      <c r="N58" s="142">
        <f t="shared" si="39"/>
        <v>218.73600000000002</v>
      </c>
      <c r="O58" s="142">
        <f t="shared" si="40"/>
        <v>197.90400000000002</v>
      </c>
      <c r="P58" s="142">
        <f t="shared" si="28"/>
        <v>2613.7439999999997</v>
      </c>
      <c r="Q58" s="142">
        <f t="shared" si="29"/>
        <v>217.81199999999998</v>
      </c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T58" s="120"/>
      <c r="AU58" s="120"/>
    </row>
    <row r="59" spans="1:47" ht="30" customHeight="1">
      <c r="A59" s="170"/>
      <c r="B59" s="138"/>
      <c r="C59" s="140" t="s">
        <v>90</v>
      </c>
      <c r="D59" s="142">
        <f t="shared" si="41"/>
        <v>41.664000000000001</v>
      </c>
      <c r="E59" s="142">
        <f t="shared" si="30"/>
        <v>50.803200000000004</v>
      </c>
      <c r="F59" s="142">
        <f t="shared" si="31"/>
        <v>60.211200000000005</v>
      </c>
      <c r="G59" s="142">
        <f t="shared" si="32"/>
        <v>61.689600000000006</v>
      </c>
      <c r="H59" s="142">
        <f t="shared" si="33"/>
        <v>70.694400000000016</v>
      </c>
      <c r="I59" s="142">
        <f t="shared" si="34"/>
        <v>69.888000000000005</v>
      </c>
      <c r="J59" s="142">
        <f t="shared" si="35"/>
        <v>152.67840000000001</v>
      </c>
      <c r="K59" s="142">
        <f t="shared" si="36"/>
        <v>109.2672</v>
      </c>
      <c r="L59" s="142">
        <f t="shared" si="37"/>
        <v>110.88</v>
      </c>
      <c r="M59" s="142">
        <f t="shared" si="38"/>
        <v>129.024</v>
      </c>
      <c r="N59" s="142">
        <f t="shared" si="39"/>
        <v>150.52800000000002</v>
      </c>
      <c r="O59" s="142">
        <f t="shared" si="40"/>
        <v>132.38400000000001</v>
      </c>
      <c r="P59" s="142">
        <f t="shared" si="28"/>
        <v>1139.712</v>
      </c>
      <c r="Q59" s="142">
        <f t="shared" si="29"/>
        <v>94.975999999999999</v>
      </c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T59" s="120"/>
      <c r="AU59" s="120"/>
    </row>
    <row r="60" spans="1:47" ht="30" customHeight="1">
      <c r="A60" s="170"/>
      <c r="B60" s="138"/>
      <c r="C60" s="140" t="s">
        <v>91</v>
      </c>
      <c r="D60" s="142">
        <f t="shared" si="41"/>
        <v>0</v>
      </c>
      <c r="E60" s="142">
        <f t="shared" si="30"/>
        <v>0</v>
      </c>
      <c r="F60" s="142">
        <f t="shared" si="31"/>
        <v>0</v>
      </c>
      <c r="G60" s="142">
        <f t="shared" si="32"/>
        <v>0</v>
      </c>
      <c r="H60" s="142">
        <f t="shared" si="33"/>
        <v>0</v>
      </c>
      <c r="I60" s="142">
        <f t="shared" si="34"/>
        <v>0</v>
      </c>
      <c r="J60" s="142">
        <f t="shared" si="35"/>
        <v>0</v>
      </c>
      <c r="K60" s="142">
        <f t="shared" si="36"/>
        <v>0</v>
      </c>
      <c r="L60" s="142">
        <f t="shared" si="37"/>
        <v>0</v>
      </c>
      <c r="M60" s="142">
        <f t="shared" si="38"/>
        <v>0</v>
      </c>
      <c r="N60" s="142">
        <f t="shared" si="39"/>
        <v>0</v>
      </c>
      <c r="O60" s="142">
        <f t="shared" si="40"/>
        <v>0</v>
      </c>
      <c r="P60" s="142">
        <f t="shared" si="28"/>
        <v>0</v>
      </c>
      <c r="Q60" s="142">
        <f t="shared" si="29"/>
        <v>0</v>
      </c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T60" s="120"/>
      <c r="AU60" s="120"/>
    </row>
    <row r="61" spans="1:47" ht="30" customHeight="1">
      <c r="A61" s="170"/>
      <c r="B61" s="138"/>
      <c r="C61" s="140" t="s">
        <v>92</v>
      </c>
      <c r="D61" s="142">
        <f t="shared" si="41"/>
        <v>0</v>
      </c>
      <c r="E61" s="142">
        <f t="shared" si="30"/>
        <v>0</v>
      </c>
      <c r="F61" s="142">
        <f t="shared" si="31"/>
        <v>0</v>
      </c>
      <c r="G61" s="142">
        <f t="shared" si="32"/>
        <v>0</v>
      </c>
      <c r="H61" s="142">
        <f t="shared" si="33"/>
        <v>0</v>
      </c>
      <c r="I61" s="142">
        <f t="shared" si="34"/>
        <v>0</v>
      </c>
      <c r="J61" s="142">
        <f t="shared" si="35"/>
        <v>0</v>
      </c>
      <c r="K61" s="142">
        <f t="shared" si="36"/>
        <v>0</v>
      </c>
      <c r="L61" s="142">
        <f t="shared" si="37"/>
        <v>0</v>
      </c>
      <c r="M61" s="142">
        <f t="shared" si="38"/>
        <v>0</v>
      </c>
      <c r="N61" s="142">
        <f t="shared" si="39"/>
        <v>0</v>
      </c>
      <c r="O61" s="142">
        <f t="shared" si="40"/>
        <v>0</v>
      </c>
      <c r="P61" s="142">
        <f t="shared" si="28"/>
        <v>0</v>
      </c>
      <c r="Q61" s="142">
        <f t="shared" si="29"/>
        <v>0</v>
      </c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T61" s="120"/>
      <c r="AU61" s="120"/>
    </row>
    <row r="62" spans="1:47" ht="30" customHeight="1">
      <c r="A62" s="170"/>
      <c r="B62" s="138"/>
      <c r="C62" s="140" t="s">
        <v>49</v>
      </c>
      <c r="D62" s="142">
        <f t="shared" si="41"/>
        <v>1089.2321100000001</v>
      </c>
      <c r="E62" s="142">
        <f t="shared" si="30"/>
        <v>4212.3823550000006</v>
      </c>
      <c r="F62" s="142">
        <f t="shared" si="31"/>
        <v>212.85742000000002</v>
      </c>
      <c r="G62" s="142">
        <f t="shared" si="32"/>
        <v>2015.7567680000002</v>
      </c>
      <c r="H62" s="142">
        <f t="shared" si="33"/>
        <v>2224.095092</v>
      </c>
      <c r="I62" s="142">
        <f t="shared" si="34"/>
        <v>2058.978122</v>
      </c>
      <c r="J62" s="142">
        <f t="shared" si="35"/>
        <v>3423.0402549999999</v>
      </c>
      <c r="K62" s="142">
        <f t="shared" si="36"/>
        <v>3197.4253870000002</v>
      </c>
      <c r="L62" s="142">
        <f t="shared" si="37"/>
        <v>976.29970100000003</v>
      </c>
      <c r="M62" s="142">
        <f t="shared" si="38"/>
        <v>4308.1382000000003</v>
      </c>
      <c r="N62" s="142">
        <f t="shared" si="39"/>
        <v>1851.6296</v>
      </c>
      <c r="O62" s="142">
        <f t="shared" si="40"/>
        <v>1738.1523</v>
      </c>
      <c r="P62" s="142">
        <f t="shared" si="28"/>
        <v>27307.987310000004</v>
      </c>
      <c r="Q62" s="142">
        <f t="shared" si="29"/>
        <v>2275.6656091666669</v>
      </c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T62" s="120"/>
      <c r="AU62" s="120"/>
    </row>
    <row r="63" spans="1:47" ht="30" customHeight="1">
      <c r="A63" s="170"/>
      <c r="B63" s="138"/>
      <c r="C63" s="140" t="s">
        <v>53</v>
      </c>
      <c r="D63" s="142">
        <f t="shared" si="41"/>
        <v>0</v>
      </c>
      <c r="E63" s="142">
        <f t="shared" si="30"/>
        <v>0</v>
      </c>
      <c r="F63" s="142">
        <f t="shared" si="31"/>
        <v>0</v>
      </c>
      <c r="G63" s="142">
        <f t="shared" si="32"/>
        <v>0</v>
      </c>
      <c r="H63" s="142">
        <f t="shared" si="33"/>
        <v>47.337039999999995</v>
      </c>
      <c r="I63" s="142">
        <f t="shared" si="34"/>
        <v>68.924579999999992</v>
      </c>
      <c r="J63" s="142">
        <f t="shared" si="35"/>
        <v>47.337039999999995</v>
      </c>
      <c r="K63" s="142">
        <f t="shared" si="36"/>
        <v>293.10287999999997</v>
      </c>
      <c r="L63" s="142">
        <f t="shared" si="37"/>
        <v>42.082039999999999</v>
      </c>
      <c r="M63" s="142">
        <f t="shared" si="38"/>
        <v>136.02042</v>
      </c>
      <c r="N63" s="142">
        <f t="shared" si="39"/>
        <v>24.320139999999999</v>
      </c>
      <c r="O63" s="142">
        <f t="shared" si="40"/>
        <v>71.615139999999997</v>
      </c>
      <c r="P63" s="142">
        <f t="shared" si="28"/>
        <v>730.73928000000001</v>
      </c>
      <c r="Q63" s="142">
        <f t="shared" si="29"/>
        <v>60.894939999999998</v>
      </c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T63" s="120"/>
      <c r="AU63" s="120"/>
    </row>
    <row r="64" spans="1:47" ht="30" customHeight="1">
      <c r="A64" s="170"/>
      <c r="B64" s="138"/>
      <c r="C64" s="140" t="s">
        <v>55</v>
      </c>
      <c r="D64" s="142">
        <f t="shared" si="41"/>
        <v>0</v>
      </c>
      <c r="E64" s="142">
        <f t="shared" si="30"/>
        <v>0</v>
      </c>
      <c r="F64" s="142">
        <f t="shared" si="31"/>
        <v>0</v>
      </c>
      <c r="G64" s="142">
        <f t="shared" si="32"/>
        <v>0</v>
      </c>
      <c r="H64" s="142">
        <f t="shared" si="33"/>
        <v>0</v>
      </c>
      <c r="I64" s="142">
        <f t="shared" si="34"/>
        <v>0</v>
      </c>
      <c r="J64" s="142">
        <f t="shared" si="35"/>
        <v>0</v>
      </c>
      <c r="K64" s="142">
        <f t="shared" si="36"/>
        <v>0</v>
      </c>
      <c r="L64" s="142">
        <f t="shared" si="37"/>
        <v>0</v>
      </c>
      <c r="M64" s="142">
        <f t="shared" si="38"/>
        <v>0</v>
      </c>
      <c r="N64" s="142">
        <f t="shared" si="39"/>
        <v>0</v>
      </c>
      <c r="O64" s="142">
        <f t="shared" si="40"/>
        <v>0</v>
      </c>
      <c r="P64" s="142">
        <f t="shared" si="28"/>
        <v>0</v>
      </c>
      <c r="Q64" s="142">
        <f t="shared" si="29"/>
        <v>0</v>
      </c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T64" s="120"/>
      <c r="AU64" s="120"/>
    </row>
    <row r="65" spans="1:47" ht="30" customHeight="1">
      <c r="A65" s="170"/>
      <c r="B65" s="138"/>
      <c r="C65" s="140" t="s">
        <v>58</v>
      </c>
      <c r="D65" s="142">
        <f t="shared" si="41"/>
        <v>167.71</v>
      </c>
      <c r="E65" s="142">
        <f t="shared" si="30"/>
        <v>204.49800000000002</v>
      </c>
      <c r="F65" s="142">
        <f t="shared" si="31"/>
        <v>242.36800000000002</v>
      </c>
      <c r="G65" s="142">
        <f t="shared" si="32"/>
        <v>248.31900000000002</v>
      </c>
      <c r="H65" s="142">
        <f t="shared" si="33"/>
        <v>284.56600000000003</v>
      </c>
      <c r="I65" s="142">
        <f t="shared" si="34"/>
        <v>281.32</v>
      </c>
      <c r="J65" s="142">
        <f t="shared" si="35"/>
        <v>614.57600000000002</v>
      </c>
      <c r="K65" s="142">
        <f t="shared" si="36"/>
        <v>439.83300000000003</v>
      </c>
      <c r="L65" s="142">
        <f t="shared" si="37"/>
        <v>446.32500000000005</v>
      </c>
      <c r="M65" s="142">
        <f t="shared" si="38"/>
        <v>519.36</v>
      </c>
      <c r="N65" s="142">
        <f t="shared" si="39"/>
        <v>605.92000000000007</v>
      </c>
      <c r="O65" s="142">
        <f t="shared" si="40"/>
        <v>532.88499999999999</v>
      </c>
      <c r="P65" s="142">
        <f t="shared" si="28"/>
        <v>4587.68</v>
      </c>
      <c r="Q65" s="142">
        <f t="shared" si="29"/>
        <v>382.30666666666667</v>
      </c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T65" s="120"/>
      <c r="AU65" s="120"/>
    </row>
    <row r="66" spans="1:47" ht="30" customHeight="1">
      <c r="A66" s="170"/>
      <c r="B66" s="138"/>
      <c r="C66" s="143" t="s">
        <v>59</v>
      </c>
      <c r="D66" s="142">
        <f t="shared" si="41"/>
        <v>0</v>
      </c>
      <c r="E66" s="142">
        <f t="shared" si="30"/>
        <v>0</v>
      </c>
      <c r="F66" s="142">
        <f t="shared" si="31"/>
        <v>0</v>
      </c>
      <c r="G66" s="142">
        <f t="shared" si="32"/>
        <v>0</v>
      </c>
      <c r="H66" s="142">
        <f t="shared" si="33"/>
        <v>322.4799999999999</v>
      </c>
      <c r="I66" s="142">
        <f t="shared" si="34"/>
        <v>418.75999999999988</v>
      </c>
      <c r="J66" s="142">
        <f t="shared" si="35"/>
        <v>670.94399999999985</v>
      </c>
      <c r="K66" s="142">
        <f t="shared" si="36"/>
        <v>691.3599999999999</v>
      </c>
      <c r="L66" s="142">
        <f t="shared" si="37"/>
        <v>546.93999999999994</v>
      </c>
      <c r="M66" s="142">
        <f t="shared" si="38"/>
        <v>567.12399999999991</v>
      </c>
      <c r="N66" s="142">
        <f t="shared" si="39"/>
        <v>711.07999999999981</v>
      </c>
      <c r="O66" s="142">
        <f t="shared" si="40"/>
        <v>457.4344000000001</v>
      </c>
      <c r="P66" s="142">
        <f t="shared" si="28"/>
        <v>4386.1224000000002</v>
      </c>
      <c r="Q66" s="142">
        <f t="shared" si="29"/>
        <v>365.5102</v>
      </c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T66" s="120"/>
      <c r="AU66" s="120"/>
    </row>
    <row r="67" spans="1:47" ht="30" customHeight="1">
      <c r="A67" s="169"/>
      <c r="B67" s="144"/>
      <c r="C67" s="145" t="s">
        <v>60</v>
      </c>
      <c r="D67" s="142">
        <f t="shared" si="41"/>
        <v>0</v>
      </c>
      <c r="E67" s="142">
        <f t="shared" si="30"/>
        <v>0</v>
      </c>
      <c r="F67" s="142">
        <f t="shared" si="31"/>
        <v>0</v>
      </c>
      <c r="G67" s="142">
        <f t="shared" si="32"/>
        <v>0</v>
      </c>
      <c r="H67" s="142">
        <f t="shared" si="33"/>
        <v>0</v>
      </c>
      <c r="I67" s="142">
        <f t="shared" si="34"/>
        <v>0</v>
      </c>
      <c r="J67" s="142">
        <f t="shared" si="35"/>
        <v>0</v>
      </c>
      <c r="K67" s="142">
        <f t="shared" si="36"/>
        <v>0</v>
      </c>
      <c r="L67" s="142">
        <f t="shared" si="37"/>
        <v>0</v>
      </c>
      <c r="M67" s="146">
        <f t="shared" si="38"/>
        <v>0</v>
      </c>
      <c r="N67" s="142">
        <f t="shared" si="39"/>
        <v>0</v>
      </c>
      <c r="O67" s="142">
        <f t="shared" si="40"/>
        <v>0</v>
      </c>
      <c r="P67" s="142">
        <f t="shared" si="28"/>
        <v>0</v>
      </c>
      <c r="Q67" s="142">
        <f t="shared" si="29"/>
        <v>0</v>
      </c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T67" s="120"/>
      <c r="AU67" s="120"/>
    </row>
    <row r="68" spans="1:47" ht="30" customHeight="1">
      <c r="C68" s="147" t="s">
        <v>93</v>
      </c>
      <c r="D68" s="142">
        <v>32</v>
      </c>
      <c r="E68" s="142">
        <v>32</v>
      </c>
      <c r="F68" s="142">
        <v>32</v>
      </c>
      <c r="G68" s="142">
        <v>32</v>
      </c>
      <c r="H68" s="142">
        <v>32</v>
      </c>
      <c r="I68" s="142">
        <v>32</v>
      </c>
      <c r="J68" s="142">
        <v>32</v>
      </c>
      <c r="K68" s="142">
        <v>32</v>
      </c>
      <c r="L68" s="142">
        <v>32</v>
      </c>
      <c r="M68" s="142">
        <v>31</v>
      </c>
      <c r="N68" s="142">
        <v>31</v>
      </c>
      <c r="O68" s="142">
        <v>31</v>
      </c>
      <c r="P68" s="142">
        <f t="shared" si="28"/>
        <v>381</v>
      </c>
      <c r="Q68" s="142">
        <f t="shared" si="29"/>
        <v>31.75</v>
      </c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T68" s="120"/>
      <c r="AU68" s="120"/>
    </row>
    <row r="69" spans="1:47" ht="30" customHeight="1">
      <c r="C69" s="147" t="s">
        <v>94</v>
      </c>
      <c r="D69" s="142">
        <v>33</v>
      </c>
      <c r="E69" s="142">
        <v>33</v>
      </c>
      <c r="F69" s="142">
        <v>33</v>
      </c>
      <c r="G69" s="142">
        <v>33</v>
      </c>
      <c r="H69" s="142">
        <v>33</v>
      </c>
      <c r="I69" s="142">
        <v>33</v>
      </c>
      <c r="J69" s="142">
        <v>33</v>
      </c>
      <c r="K69" s="142">
        <v>33</v>
      </c>
      <c r="L69" s="142">
        <v>33</v>
      </c>
      <c r="M69" s="142">
        <v>32</v>
      </c>
      <c r="N69" s="142">
        <v>32</v>
      </c>
      <c r="O69" s="142">
        <v>32</v>
      </c>
      <c r="P69" s="142">
        <f t="shared" si="28"/>
        <v>393</v>
      </c>
      <c r="Q69" s="142">
        <f t="shared" si="29"/>
        <v>32.75</v>
      </c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T69" s="120"/>
      <c r="AU69" s="120"/>
    </row>
    <row r="70" spans="1:47" ht="30" customHeight="1">
      <c r="C70" s="147" t="s">
        <v>95</v>
      </c>
      <c r="D70" s="214">
        <f>SUM(D52:D67)</f>
        <v>1535.1501100000003</v>
      </c>
      <c r="E70" s="214">
        <f>SUM(E52:E67)</f>
        <v>4682.7235550000005</v>
      </c>
      <c r="F70" s="214">
        <f t="shared" ref="F70:H70" si="42">SUM(F52:F67)</f>
        <v>741.22862000000009</v>
      </c>
      <c r="G70" s="214">
        <f t="shared" si="42"/>
        <v>2519.3013680000004</v>
      </c>
      <c r="H70" s="214">
        <f t="shared" si="42"/>
        <v>3174.9645320000004</v>
      </c>
      <c r="I70" s="214">
        <f t="shared" ref="I70:O70" si="43">SUM(I52:I67)</f>
        <v>3102.1587019999997</v>
      </c>
      <c r="J70" s="214">
        <f t="shared" si="43"/>
        <v>5134.367694999999</v>
      </c>
      <c r="K70" s="214">
        <f t="shared" si="43"/>
        <v>4956.7804669999996</v>
      </c>
      <c r="L70" s="214">
        <f t="shared" si="43"/>
        <v>2348.318741</v>
      </c>
      <c r="M70" s="214">
        <f t="shared" si="43"/>
        <v>5878.4026199999998</v>
      </c>
      <c r="N70" s="214">
        <f t="shared" si="43"/>
        <v>3562.2137399999997</v>
      </c>
      <c r="O70" s="214">
        <f t="shared" si="43"/>
        <v>3130.3748400000004</v>
      </c>
      <c r="P70" s="142">
        <f t="shared" si="28"/>
        <v>40765.984989999997</v>
      </c>
      <c r="Q70" s="142">
        <f t="shared" si="29"/>
        <v>3397.1654158333331</v>
      </c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T70" s="120"/>
      <c r="AU70" s="120"/>
    </row>
    <row r="71" spans="1:47" ht="30" customHeight="1">
      <c r="C71" s="147" t="s">
        <v>96</v>
      </c>
      <c r="D71" s="215">
        <f>'สรุปการคำนวณ ปีฐาน'!$G$26</f>
        <v>1457.532796</v>
      </c>
      <c r="E71" s="215">
        <f>'สรุปการคำนวณ ปีฐาน'!$I$26</f>
        <v>1493.4806050000059</v>
      </c>
      <c r="F71" s="215">
        <f>'สรุปการคำนวณ ปีฐาน'!$K$26</f>
        <v>1585.3826569999965</v>
      </c>
      <c r="G71" s="215">
        <f>'สรุปการคำนวณ ปีฐาน'!$M$26</f>
        <v>1990.7654739999975</v>
      </c>
      <c r="H71" s="215">
        <f>'สรุปการคำนวณ ปีฐาน'!$O$26</f>
        <v>2405.4386130000039</v>
      </c>
      <c r="I71" s="215">
        <f>'สรุปการคำนวณ ปีฐาน'!$Q$26</f>
        <v>2083.5777800000001</v>
      </c>
      <c r="J71" s="215">
        <f>'สรุปการคำนวณ ปีฐาน'!$S$26</f>
        <v>4364.611264000001</v>
      </c>
      <c r="K71" s="215">
        <f>'สรุปการคำนวณ ปีฐาน'!$U$26</f>
        <v>2141.5559640000001</v>
      </c>
      <c r="L71" s="215">
        <f>'สรุปการคำนวณ ปีฐาน'!$W$26</f>
        <v>2899.9394750000001</v>
      </c>
      <c r="M71" s="215">
        <f>'สรุปการคำนวณ ปีฐาน'!$Y$26</f>
        <v>2673.8181459999987</v>
      </c>
      <c r="N71" s="215">
        <f>'สรุปการคำนวณ ปีฐาน'!$AA$26</f>
        <v>1925.911059</v>
      </c>
      <c r="O71" s="216">
        <f>'สรุปการคำนวณ ปีฐาน'!$AC$26</f>
        <v>1897.4143070000002</v>
      </c>
      <c r="P71" s="142">
        <f t="shared" si="28"/>
        <v>26919.428140000004</v>
      </c>
      <c r="Q71" s="142">
        <f t="shared" si="29"/>
        <v>2243.2856783333336</v>
      </c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T71" s="120"/>
      <c r="AU71" s="120"/>
    </row>
    <row r="72" spans="1:47" ht="30" customHeight="1">
      <c r="C72" s="147" t="s">
        <v>97</v>
      </c>
      <c r="D72" s="142">
        <f>D70-D71</f>
        <v>77.617314000000306</v>
      </c>
      <c r="E72" s="142">
        <f t="shared" ref="E72:H72" si="44">E70-E71</f>
        <v>3189.2429499999944</v>
      </c>
      <c r="F72" s="142">
        <f t="shared" si="44"/>
        <v>-844.15403699999638</v>
      </c>
      <c r="G72" s="142">
        <f t="shared" si="44"/>
        <v>528.53589400000283</v>
      </c>
      <c r="H72" s="142">
        <f t="shared" si="44"/>
        <v>769.52591899999652</v>
      </c>
      <c r="I72" s="142">
        <f t="shared" ref="I72:O72" si="45">I70-I71</f>
        <v>1018.5809219999996</v>
      </c>
      <c r="J72" s="142">
        <f t="shared" si="45"/>
        <v>769.75643099999797</v>
      </c>
      <c r="K72" s="142">
        <f t="shared" si="45"/>
        <v>2815.2245029999995</v>
      </c>
      <c r="L72" s="142">
        <f t="shared" si="45"/>
        <v>-551.62073400000008</v>
      </c>
      <c r="M72" s="142">
        <f t="shared" si="45"/>
        <v>3204.5844740000011</v>
      </c>
      <c r="N72" s="142">
        <f t="shared" si="45"/>
        <v>1636.3026809999997</v>
      </c>
      <c r="O72" s="142">
        <f t="shared" si="45"/>
        <v>1232.9605330000002</v>
      </c>
      <c r="P72" s="142">
        <f t="shared" ref="P72" si="46">P70-P71</f>
        <v>13846.556849999994</v>
      </c>
      <c r="Q72" s="142">
        <f t="shared" ref="Q72" si="47">Q70-Q71</f>
        <v>1153.8797374999995</v>
      </c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T72" s="120"/>
      <c r="AU72" s="120"/>
    </row>
    <row r="73" spans="1:47" ht="30" customHeight="1">
      <c r="C73" s="147" t="s">
        <v>98</v>
      </c>
      <c r="D73" s="148">
        <f>D72*100/D71</f>
        <v>5.3252533468207677</v>
      </c>
      <c r="E73" s="148">
        <f t="shared" ref="E73:H73" si="48">E72*100/E71</f>
        <v>213.54431649950902</v>
      </c>
      <c r="F73" s="148">
        <f t="shared" si="48"/>
        <v>-53.246074900136755</v>
      </c>
      <c r="G73" s="148">
        <f t="shared" si="48"/>
        <v>26.549380170735443</v>
      </c>
      <c r="H73" s="148">
        <f t="shared" si="48"/>
        <v>31.991085319789669</v>
      </c>
      <c r="I73" s="148">
        <f t="shared" ref="I73:Q73" si="49">I72*100/I71</f>
        <v>48.886148229129205</v>
      </c>
      <c r="J73" s="148">
        <f t="shared" si="49"/>
        <v>17.636311333132227</v>
      </c>
      <c r="K73" s="148">
        <f t="shared" si="49"/>
        <v>131.45696635177916</v>
      </c>
      <c r="L73" s="148">
        <f t="shared" si="49"/>
        <v>-19.021801618807924</v>
      </c>
      <c r="M73" s="148">
        <f t="shared" si="49"/>
        <v>119.85050212910039</v>
      </c>
      <c r="N73" s="148">
        <f t="shared" si="49"/>
        <v>84.962525831780866</v>
      </c>
      <c r="O73" s="148">
        <f t="shared" si="49"/>
        <v>64.981091818024325</v>
      </c>
      <c r="P73" s="148">
        <f t="shared" si="49"/>
        <v>51.437039367954391</v>
      </c>
      <c r="Q73" s="148">
        <f t="shared" si="49"/>
        <v>51.437039367954391</v>
      </c>
    </row>
    <row r="74" spans="1:47" ht="30" customHeight="1">
      <c r="C74" s="147" t="s">
        <v>99</v>
      </c>
      <c r="D74" s="214">
        <f>D70/D68</f>
        <v>47.973440937500008</v>
      </c>
      <c r="E74" s="214">
        <f t="shared" ref="E74:O74" si="50">E70/E68</f>
        <v>146.33511109375002</v>
      </c>
      <c r="F74" s="214">
        <f t="shared" si="50"/>
        <v>23.163394375000003</v>
      </c>
      <c r="G74" s="214">
        <f t="shared" si="50"/>
        <v>78.728167750000011</v>
      </c>
      <c r="H74" s="214">
        <f t="shared" si="50"/>
        <v>99.217641625000013</v>
      </c>
      <c r="I74" s="214">
        <f t="shared" si="50"/>
        <v>96.942459437499991</v>
      </c>
      <c r="J74" s="214">
        <f t="shared" si="50"/>
        <v>160.44899046874997</v>
      </c>
      <c r="K74" s="214">
        <f t="shared" si="50"/>
        <v>154.89938959374999</v>
      </c>
      <c r="L74" s="214">
        <f t="shared" si="50"/>
        <v>73.384960656250001</v>
      </c>
      <c r="M74" s="214">
        <f t="shared" si="50"/>
        <v>189.62589096774192</v>
      </c>
      <c r="N74" s="214">
        <f t="shared" si="50"/>
        <v>114.91012064516129</v>
      </c>
      <c r="O74" s="214">
        <f t="shared" si="50"/>
        <v>100.97983354838711</v>
      </c>
      <c r="P74" s="142">
        <f>SUM(D74:O74)</f>
        <v>1286.6094010987904</v>
      </c>
      <c r="Q74" s="142">
        <f>AVERAGE(D74:O74)</f>
        <v>107.21745009156587</v>
      </c>
    </row>
    <row r="75" spans="1:47" ht="30" customHeight="1">
      <c r="C75" s="147" t="s">
        <v>100</v>
      </c>
      <c r="D75" s="215">
        <f t="shared" ref="D75:O75" si="51">D71/D69</f>
        <v>44.167660484848483</v>
      </c>
      <c r="E75" s="215">
        <f t="shared" si="51"/>
        <v>45.256988030303205</v>
      </c>
      <c r="F75" s="215">
        <f t="shared" si="51"/>
        <v>48.041898696969589</v>
      </c>
      <c r="G75" s="215">
        <f t="shared" si="51"/>
        <v>60.326226484848412</v>
      </c>
      <c r="H75" s="215">
        <f t="shared" si="51"/>
        <v>72.892079181818303</v>
      </c>
      <c r="I75" s="215">
        <f t="shared" si="51"/>
        <v>63.138720606060609</v>
      </c>
      <c r="J75" s="215">
        <f t="shared" si="51"/>
        <v>132.26094739393943</v>
      </c>
      <c r="K75" s="215">
        <f t="shared" si="51"/>
        <v>64.895635272727276</v>
      </c>
      <c r="L75" s="215">
        <f t="shared" si="51"/>
        <v>87.87695378787879</v>
      </c>
      <c r="M75" s="215">
        <f t="shared" si="51"/>
        <v>83.55681706249996</v>
      </c>
      <c r="N75" s="215">
        <f t="shared" si="51"/>
        <v>60.184720593750001</v>
      </c>
      <c r="O75" s="215">
        <f t="shared" si="51"/>
        <v>59.294197093750007</v>
      </c>
      <c r="P75" s="142">
        <f>SUM(D75:O75)</f>
        <v>821.892844689394</v>
      </c>
      <c r="Q75" s="142">
        <f>AVERAGE(D75:O75)</f>
        <v>68.491070390782838</v>
      </c>
    </row>
    <row r="76" spans="1:47" ht="30" customHeight="1">
      <c r="C76" s="147" t="s">
        <v>101</v>
      </c>
      <c r="D76" s="142">
        <f>D74-D75</f>
        <v>3.8057804526515255</v>
      </c>
      <c r="E76" s="142">
        <f t="shared" ref="E76:H76" si="52">E74-E75</f>
        <v>101.07812306344681</v>
      </c>
      <c r="F76" s="142">
        <f t="shared" si="52"/>
        <v>-24.878504321969586</v>
      </c>
      <c r="G76" s="142">
        <f t="shared" si="52"/>
        <v>18.401941265151599</v>
      </c>
      <c r="H76" s="142">
        <f t="shared" si="52"/>
        <v>26.32556244318171</v>
      </c>
      <c r="I76" s="142">
        <f t="shared" ref="I76:P76" si="53">I74-I75</f>
        <v>33.803738831439382</v>
      </c>
      <c r="J76" s="142">
        <f t="shared" si="53"/>
        <v>28.188043074810537</v>
      </c>
      <c r="K76" s="142">
        <f t="shared" si="53"/>
        <v>90.003754321022711</v>
      </c>
      <c r="L76" s="142">
        <f t="shared" si="53"/>
        <v>-14.491993131628789</v>
      </c>
      <c r="M76" s="142">
        <f t="shared" si="53"/>
        <v>106.06907390524196</v>
      </c>
      <c r="N76" s="142">
        <f t="shared" si="53"/>
        <v>54.725400051411285</v>
      </c>
      <c r="O76" s="142">
        <f t="shared" si="53"/>
        <v>41.685636454637098</v>
      </c>
      <c r="P76" s="142">
        <f t="shared" si="53"/>
        <v>464.71655640939639</v>
      </c>
      <c r="Q76" s="142">
        <f t="shared" ref="Q76" si="54">Q74-Q75</f>
        <v>38.726379700783028</v>
      </c>
      <c r="R76" s="119"/>
      <c r="S76" s="119"/>
      <c r="T76" s="119"/>
      <c r="U76" s="119"/>
      <c r="V76" s="119"/>
      <c r="W76" s="119"/>
      <c r="X76" s="119"/>
      <c r="Y76" s="119"/>
      <c r="Z76" s="119"/>
    </row>
    <row r="77" spans="1:47" ht="30" customHeight="1">
      <c r="C77" s="147" t="s">
        <v>102</v>
      </c>
      <c r="D77" s="142">
        <f>D76*100/D75</f>
        <v>8.6166675139089186</v>
      </c>
      <c r="E77" s="142">
        <f t="shared" ref="E77:H77" si="55">E76*100/E75</f>
        <v>223.34257639011867</v>
      </c>
      <c r="F77" s="142">
        <f t="shared" si="55"/>
        <v>-51.78501474076603</v>
      </c>
      <c r="G77" s="142">
        <f t="shared" si="55"/>
        <v>30.504048301070924</v>
      </c>
      <c r="H77" s="142">
        <f t="shared" si="55"/>
        <v>36.115806736033093</v>
      </c>
      <c r="I77" s="142">
        <f t="shared" ref="I77:Q77" si="56">I76*100/I75</f>
        <v>53.538840361289488</v>
      </c>
      <c r="J77" s="142">
        <f t="shared" si="56"/>
        <v>21.312446062292604</v>
      </c>
      <c r="K77" s="142">
        <f t="shared" si="56"/>
        <v>138.68999655027224</v>
      </c>
      <c r="L77" s="142">
        <f t="shared" si="56"/>
        <v>-16.491232919395671</v>
      </c>
      <c r="M77" s="142">
        <f t="shared" si="56"/>
        <v>126.94245381068427</v>
      </c>
      <c r="N77" s="142">
        <f t="shared" si="56"/>
        <v>90.929058923128665</v>
      </c>
      <c r="O77" s="142">
        <f t="shared" si="56"/>
        <v>70.303062521831549</v>
      </c>
      <c r="P77" s="142">
        <f t="shared" si="56"/>
        <v>56.542231680459501</v>
      </c>
      <c r="Q77" s="142">
        <f t="shared" si="56"/>
        <v>56.542231680459494</v>
      </c>
    </row>
    <row r="78" spans="1:47" ht="30" customHeight="1">
      <c r="G78" s="120"/>
      <c r="K78" s="120"/>
    </row>
    <row r="79" spans="1:47" ht="30" customHeight="1">
      <c r="D79" s="124"/>
      <c r="E79" s="124"/>
      <c r="F79" s="124"/>
      <c r="H79" s="124"/>
      <c r="I79" s="124"/>
      <c r="J79" s="126"/>
      <c r="K79" s="124"/>
      <c r="L79" s="124"/>
      <c r="M79" s="124"/>
      <c r="N79" s="124"/>
      <c r="P79" s="124"/>
      <c r="Q79" s="124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T79" s="120"/>
      <c r="AU79" s="120"/>
    </row>
    <row r="80" spans="1:47" ht="30" customHeight="1">
      <c r="D80" s="124"/>
      <c r="E80" s="124"/>
      <c r="F80" s="124"/>
      <c r="H80" s="124"/>
      <c r="I80" s="124"/>
      <c r="J80" s="126"/>
      <c r="K80" s="124"/>
      <c r="L80" s="124"/>
      <c r="M80" s="124"/>
      <c r="N80" s="124"/>
      <c r="P80" s="124"/>
      <c r="Q80" s="124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T80" s="120"/>
      <c r="AU80" s="120"/>
    </row>
    <row r="81" spans="1:47" ht="30" customHeight="1">
      <c r="D81" s="124"/>
      <c r="E81" s="124"/>
      <c r="F81" s="124"/>
      <c r="H81" s="124"/>
      <c r="I81" s="124"/>
      <c r="J81" s="124"/>
      <c r="K81" s="124"/>
      <c r="L81" s="124"/>
      <c r="M81" s="124"/>
      <c r="N81" s="124"/>
      <c r="P81" s="124"/>
      <c r="Q81" s="124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T81" s="120"/>
      <c r="AU81" s="120"/>
    </row>
    <row r="82" spans="1:47" ht="30" customHeight="1">
      <c r="D82" s="124"/>
      <c r="E82" s="124"/>
      <c r="F82" s="124"/>
      <c r="H82" s="124"/>
      <c r="I82" s="124"/>
      <c r="J82" s="124"/>
      <c r="K82" s="124"/>
      <c r="L82" s="124"/>
      <c r="M82" s="124"/>
      <c r="N82" s="124"/>
      <c r="O82" s="125"/>
      <c r="P82" s="124"/>
      <c r="Q82" s="124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T82" s="120"/>
      <c r="AU82" s="120"/>
    </row>
    <row r="83" spans="1:47" ht="30" customHeight="1">
      <c r="D83" s="124"/>
      <c r="E83" s="124"/>
      <c r="F83" s="124"/>
      <c r="H83" s="124"/>
      <c r="I83" s="124"/>
      <c r="J83" s="124"/>
      <c r="K83" s="124"/>
      <c r="L83" s="124"/>
      <c r="M83" s="124"/>
      <c r="N83" s="124"/>
      <c r="O83" s="125"/>
      <c r="P83" s="124"/>
      <c r="Q83" s="124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T83" s="120"/>
      <c r="AU83" s="120"/>
    </row>
    <row r="84" spans="1:47" ht="30" customHeight="1">
      <c r="D84" s="124"/>
      <c r="E84" s="124"/>
      <c r="F84" s="124"/>
      <c r="H84" s="124"/>
      <c r="I84" s="124"/>
      <c r="J84" s="124"/>
      <c r="K84" s="124"/>
      <c r="L84" s="124"/>
      <c r="M84" s="124"/>
      <c r="N84" s="124"/>
      <c r="O84" s="125"/>
      <c r="P84" s="124"/>
      <c r="Q84" s="124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T84" s="120"/>
      <c r="AU84" s="120"/>
    </row>
    <row r="85" spans="1:47" ht="30" customHeight="1">
      <c r="D85" s="124"/>
      <c r="E85" s="124"/>
      <c r="F85" s="124"/>
      <c r="H85" s="124"/>
      <c r="I85" s="124"/>
      <c r="J85" s="124"/>
      <c r="K85" s="124"/>
      <c r="L85" s="124"/>
      <c r="M85" s="124"/>
      <c r="N85" s="124"/>
      <c r="O85" s="125"/>
      <c r="P85" s="124"/>
      <c r="Q85" s="124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T85" s="120"/>
      <c r="AU85" s="120"/>
    </row>
    <row r="86" spans="1:47" ht="30" customHeight="1">
      <c r="D86" s="124"/>
      <c r="E86" s="124"/>
      <c r="F86" s="124"/>
      <c r="H86" s="124"/>
      <c r="I86" s="124"/>
      <c r="J86" s="124"/>
      <c r="K86" s="124"/>
      <c r="L86" s="124"/>
      <c r="M86" s="124"/>
      <c r="N86" s="124"/>
      <c r="O86" s="125"/>
      <c r="P86" s="124"/>
      <c r="Q86" s="124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T86" s="120"/>
      <c r="AU86" s="120"/>
    </row>
    <row r="87" spans="1:47" ht="30" customHeight="1">
      <c r="D87" s="124"/>
      <c r="E87" s="124"/>
      <c r="F87" s="124"/>
      <c r="H87" s="124"/>
      <c r="I87" s="124"/>
      <c r="J87" s="124"/>
      <c r="K87" s="124"/>
      <c r="L87" s="124"/>
      <c r="M87" s="124"/>
      <c r="N87" s="124"/>
      <c r="O87" s="125"/>
      <c r="P87" s="124"/>
      <c r="Q87" s="124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T87" s="120"/>
      <c r="AU87" s="120"/>
    </row>
    <row r="88" spans="1:47" ht="30" customHeight="1">
      <c r="D88" s="124"/>
      <c r="E88" s="124"/>
      <c r="F88" s="124"/>
      <c r="H88" s="124"/>
      <c r="I88" s="124"/>
      <c r="J88" s="124"/>
      <c r="K88" s="124"/>
      <c r="L88" s="124"/>
      <c r="M88" s="124"/>
      <c r="N88" s="124"/>
      <c r="O88" s="125"/>
      <c r="P88" s="124"/>
      <c r="Q88" s="124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T88" s="120"/>
      <c r="AU88" s="120"/>
    </row>
    <row r="89" spans="1:47" ht="30" customHeight="1">
      <c r="C89" s="124"/>
      <c r="D89" s="124"/>
      <c r="E89" s="124"/>
      <c r="F89" s="124"/>
      <c r="H89" s="124"/>
      <c r="I89" s="124"/>
      <c r="J89" s="124"/>
      <c r="K89" s="124"/>
      <c r="L89" s="124"/>
      <c r="M89" s="124"/>
      <c r="N89" s="124"/>
      <c r="O89" s="125"/>
      <c r="P89" s="124"/>
      <c r="Q89" s="124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T89" s="120"/>
      <c r="AU89" s="120"/>
    </row>
    <row r="90" spans="1:47" ht="30" customHeight="1">
      <c r="C90" s="124"/>
      <c r="D90" s="124"/>
      <c r="E90" s="124"/>
      <c r="F90" s="124"/>
      <c r="H90" s="124"/>
      <c r="I90" s="124"/>
      <c r="J90" s="124"/>
      <c r="K90" s="124"/>
      <c r="L90" s="124"/>
      <c r="M90" s="124"/>
      <c r="N90" s="124"/>
      <c r="O90" s="125"/>
      <c r="P90" s="124"/>
      <c r="Q90" s="124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T90" s="120"/>
      <c r="AU90" s="120"/>
    </row>
    <row r="91" spans="1:47" ht="30" customHeight="1">
      <c r="C91" s="124"/>
      <c r="D91" s="124"/>
      <c r="E91" s="124"/>
      <c r="F91" s="124"/>
      <c r="H91" s="124"/>
      <c r="I91" s="124"/>
      <c r="J91" s="124"/>
      <c r="K91" s="124"/>
      <c r="L91" s="124"/>
      <c r="M91" s="124"/>
      <c r="N91" s="124"/>
      <c r="O91" s="125"/>
      <c r="P91" s="124"/>
      <c r="Q91" s="124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T91" s="120"/>
      <c r="AU91" s="120"/>
    </row>
    <row r="92" spans="1:47" ht="30" customHeight="1">
      <c r="C92" s="124"/>
      <c r="D92" s="124"/>
      <c r="E92" s="124"/>
      <c r="F92" s="124"/>
      <c r="H92" s="124"/>
      <c r="I92" s="124"/>
      <c r="J92" s="124"/>
      <c r="K92" s="124"/>
      <c r="L92" s="124"/>
      <c r="M92" s="124"/>
      <c r="N92" s="124"/>
      <c r="O92" s="125"/>
      <c r="P92" s="124"/>
      <c r="Q92" s="124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T92" s="120"/>
      <c r="AU92" s="120"/>
    </row>
    <row r="93" spans="1:47" ht="30" customHeight="1">
      <c r="C93" s="124"/>
      <c r="D93" s="124"/>
      <c r="E93" s="124"/>
      <c r="F93" s="124"/>
      <c r="H93" s="124"/>
      <c r="I93" s="124"/>
      <c r="J93" s="124"/>
      <c r="K93" s="124"/>
      <c r="L93" s="124"/>
      <c r="M93" s="124"/>
      <c r="N93" s="124"/>
      <c r="O93" s="125"/>
      <c r="P93" s="124"/>
      <c r="Q93" s="124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T93" s="120"/>
      <c r="AU93" s="120"/>
    </row>
    <row r="94" spans="1:47" ht="30" customHeight="1"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T94" s="120"/>
      <c r="AU94" s="120"/>
    </row>
    <row r="95" spans="1:47" s="150" customFormat="1" ht="30" customHeight="1">
      <c r="A95" s="254" t="s">
        <v>103</v>
      </c>
      <c r="B95" s="254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149"/>
      <c r="AG95" s="149"/>
      <c r="AH95" s="149"/>
      <c r="AI95" s="149"/>
      <c r="AJ95" s="149"/>
      <c r="AK95" s="149"/>
      <c r="AL95" s="149"/>
    </row>
    <row r="96" spans="1:47" s="150" customFormat="1" ht="30" customHeight="1">
      <c r="A96" s="254"/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149"/>
      <c r="AG96" s="149"/>
      <c r="AH96" s="149"/>
      <c r="AI96" s="149"/>
      <c r="AJ96" s="149"/>
      <c r="AK96" s="149"/>
      <c r="AL96" s="149"/>
      <c r="AM96" s="151"/>
      <c r="AN96" s="151"/>
      <c r="AO96" s="151"/>
      <c r="AP96" s="151"/>
      <c r="AQ96" s="151"/>
      <c r="AR96" s="151"/>
      <c r="AT96" s="151"/>
      <c r="AU96" s="151"/>
    </row>
    <row r="97" spans="1:47" s="160" customFormat="1" ht="50.1" customHeight="1">
      <c r="A97" s="153" t="s">
        <v>104</v>
      </c>
      <c r="B97" s="153"/>
      <c r="C97" s="154"/>
      <c r="D97" s="155"/>
      <c r="E97" s="155"/>
      <c r="F97" s="155"/>
      <c r="G97" s="155"/>
      <c r="H97" s="155"/>
      <c r="I97" s="155"/>
      <c r="J97" s="155"/>
      <c r="K97" s="155"/>
      <c r="L97" s="155"/>
      <c r="M97" s="156"/>
      <c r="N97" s="171"/>
      <c r="O97" s="154" t="s">
        <v>105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8"/>
      <c r="AG97" s="158"/>
      <c r="AH97" s="158"/>
      <c r="AI97" s="158"/>
      <c r="AJ97" s="158"/>
      <c r="AK97" s="158"/>
      <c r="AL97" s="158"/>
      <c r="AM97" s="159"/>
      <c r="AN97" s="159"/>
      <c r="AO97" s="159"/>
      <c r="AP97" s="159"/>
      <c r="AQ97" s="159"/>
      <c r="AR97" s="159"/>
      <c r="AT97" s="159"/>
      <c r="AU97" s="159"/>
    </row>
    <row r="98" spans="1:47" s="160" customFormat="1" ht="50.1" customHeight="1">
      <c r="A98" s="161" t="s">
        <v>106</v>
      </c>
      <c r="B98" s="161"/>
      <c r="C98" s="209" t="s">
        <v>282</v>
      </c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71"/>
      <c r="O98" s="161" t="s">
        <v>106</v>
      </c>
      <c r="P98" s="157"/>
      <c r="Q98" s="209" t="s">
        <v>293</v>
      </c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63"/>
      <c r="AG98" s="163"/>
      <c r="AH98" s="163"/>
      <c r="AI98" s="158"/>
      <c r="AJ98" s="158"/>
      <c r="AK98" s="158"/>
      <c r="AL98" s="158"/>
      <c r="AM98" s="159"/>
      <c r="AN98" s="159"/>
      <c r="AO98" s="159"/>
      <c r="AP98" s="159"/>
      <c r="AQ98" s="159"/>
      <c r="AR98" s="159"/>
      <c r="AT98" s="159"/>
      <c r="AU98" s="159"/>
    </row>
    <row r="99" spans="1:47" s="160" customFormat="1" ht="57" customHeight="1">
      <c r="A99" s="224" t="s">
        <v>107</v>
      </c>
      <c r="B99" s="224"/>
      <c r="C99" s="225" t="s">
        <v>280</v>
      </c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171"/>
      <c r="O99" s="226" t="s">
        <v>107</v>
      </c>
      <c r="P99" s="226"/>
      <c r="Q99" s="225" t="s">
        <v>292</v>
      </c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163"/>
      <c r="AG99" s="163"/>
      <c r="AH99" s="163"/>
      <c r="AI99" s="158"/>
      <c r="AJ99" s="158"/>
      <c r="AK99" s="158"/>
      <c r="AL99" s="158"/>
      <c r="AM99" s="159"/>
      <c r="AN99" s="159"/>
      <c r="AO99" s="159"/>
      <c r="AP99" s="159"/>
      <c r="AQ99" s="159"/>
      <c r="AR99" s="159"/>
      <c r="AT99" s="159"/>
      <c r="AU99" s="159"/>
    </row>
    <row r="100" spans="1:47" s="160" customFormat="1" ht="50.1" customHeight="1">
      <c r="A100" s="161" t="s">
        <v>108</v>
      </c>
      <c r="B100" s="165"/>
      <c r="C100" s="209" t="s">
        <v>281</v>
      </c>
      <c r="D100" s="162"/>
      <c r="E100" s="162"/>
      <c r="F100" s="162"/>
      <c r="G100" s="162"/>
      <c r="H100" s="162"/>
      <c r="I100" s="162"/>
      <c r="J100" s="162"/>
      <c r="K100" s="162"/>
      <c r="L100" s="162"/>
      <c r="M100" s="157"/>
      <c r="N100" s="171"/>
      <c r="O100" s="165" t="s">
        <v>108</v>
      </c>
      <c r="P100" s="157"/>
      <c r="Q100" s="209" t="s">
        <v>281</v>
      </c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63"/>
      <c r="AG100" s="163"/>
      <c r="AH100" s="163"/>
      <c r="AM100" s="159"/>
      <c r="AN100" s="159"/>
      <c r="AO100" s="159"/>
      <c r="AP100" s="159"/>
      <c r="AQ100" s="159"/>
      <c r="AR100" s="159"/>
      <c r="AT100" s="159"/>
      <c r="AU100" s="159"/>
    </row>
    <row r="101" spans="1:47" s="160" customFormat="1" ht="50.1" customHeight="1">
      <c r="A101" s="153" t="s">
        <v>110</v>
      </c>
      <c r="B101" s="154"/>
      <c r="C101" s="154"/>
      <c r="D101" s="154"/>
      <c r="E101" s="155"/>
      <c r="F101" s="155"/>
      <c r="G101" s="155"/>
      <c r="H101" s="155"/>
      <c r="I101" s="155"/>
      <c r="J101" s="155"/>
      <c r="K101" s="155"/>
      <c r="L101" s="155"/>
      <c r="M101" s="156"/>
      <c r="N101" s="171"/>
      <c r="O101" s="154" t="s">
        <v>111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63"/>
      <c r="AG101" s="163"/>
      <c r="AH101" s="163"/>
      <c r="AM101" s="159"/>
      <c r="AN101" s="159"/>
      <c r="AO101" s="159"/>
      <c r="AP101" s="159"/>
      <c r="AQ101" s="159"/>
      <c r="AR101" s="159"/>
      <c r="AT101" s="159"/>
      <c r="AU101" s="159"/>
    </row>
    <row r="102" spans="1:47" s="160" customFormat="1" ht="50.1" customHeight="1">
      <c r="A102" s="161" t="s">
        <v>106</v>
      </c>
      <c r="B102" s="161"/>
      <c r="C102" s="209" t="s">
        <v>283</v>
      </c>
      <c r="D102" s="165"/>
      <c r="E102" s="162"/>
      <c r="F102" s="162"/>
      <c r="G102" s="162"/>
      <c r="H102" s="162"/>
      <c r="I102" s="162"/>
      <c r="J102" s="162"/>
      <c r="K102" s="162"/>
      <c r="L102" s="162"/>
      <c r="M102" s="157"/>
      <c r="N102" s="171"/>
      <c r="O102" s="161" t="s">
        <v>106</v>
      </c>
      <c r="P102" s="157"/>
      <c r="Q102" s="209" t="s">
        <v>295</v>
      </c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3"/>
      <c r="AG102" s="163"/>
      <c r="AH102" s="163"/>
      <c r="AM102" s="159"/>
      <c r="AN102" s="159"/>
      <c r="AO102" s="159"/>
      <c r="AP102" s="159"/>
      <c r="AQ102" s="159"/>
      <c r="AR102" s="159"/>
      <c r="AT102" s="159"/>
      <c r="AU102" s="159"/>
    </row>
    <row r="103" spans="1:47" s="160" customFormat="1" ht="50.1" customHeight="1">
      <c r="A103" s="224" t="s">
        <v>107</v>
      </c>
      <c r="B103" s="224"/>
      <c r="C103" s="223" t="s">
        <v>284</v>
      </c>
      <c r="D103" s="164"/>
      <c r="E103" s="162"/>
      <c r="F103" s="162"/>
      <c r="G103" s="162"/>
      <c r="H103" s="162"/>
      <c r="I103" s="162"/>
      <c r="J103" s="162"/>
      <c r="K103" s="162"/>
      <c r="L103" s="162"/>
      <c r="M103" s="157"/>
      <c r="N103" s="171"/>
      <c r="O103" s="226" t="s">
        <v>107</v>
      </c>
      <c r="P103" s="226"/>
      <c r="Q103" s="225" t="s">
        <v>294</v>
      </c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163"/>
      <c r="AG103" s="163"/>
      <c r="AH103" s="163"/>
      <c r="AM103" s="159"/>
      <c r="AN103" s="159"/>
      <c r="AO103" s="159"/>
      <c r="AP103" s="159"/>
      <c r="AQ103" s="159"/>
      <c r="AR103" s="159"/>
      <c r="AT103" s="159"/>
      <c r="AU103" s="159"/>
    </row>
    <row r="104" spans="1:47" s="160" customFormat="1" ht="50.1" customHeight="1">
      <c r="A104" s="161" t="s">
        <v>108</v>
      </c>
      <c r="B104" s="165"/>
      <c r="C104" s="209" t="s">
        <v>285</v>
      </c>
      <c r="D104" s="162"/>
      <c r="E104" s="162"/>
      <c r="F104" s="162"/>
      <c r="G104" s="162"/>
      <c r="H104" s="162"/>
      <c r="I104" s="162"/>
      <c r="J104" s="162"/>
      <c r="K104" s="162"/>
      <c r="L104" s="162"/>
      <c r="M104" s="157"/>
      <c r="N104" s="171"/>
      <c r="O104" s="165" t="s">
        <v>108</v>
      </c>
      <c r="P104" s="157"/>
      <c r="Q104" s="209" t="s">
        <v>281</v>
      </c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3"/>
      <c r="AG104" s="163"/>
      <c r="AH104" s="163"/>
      <c r="AM104" s="159"/>
      <c r="AN104" s="159"/>
      <c r="AO104" s="159"/>
      <c r="AP104" s="159"/>
      <c r="AQ104" s="159"/>
      <c r="AR104" s="159"/>
      <c r="AT104" s="159"/>
      <c r="AU104" s="159"/>
    </row>
    <row r="105" spans="1:47" s="160" customFormat="1" ht="50.1" customHeight="1">
      <c r="A105" s="153" t="s">
        <v>112</v>
      </c>
      <c r="B105" s="154"/>
      <c r="C105" s="154"/>
      <c r="D105" s="154"/>
      <c r="E105" s="155"/>
      <c r="F105" s="155"/>
      <c r="G105" s="155"/>
      <c r="H105" s="155"/>
      <c r="I105" s="155"/>
      <c r="J105" s="155"/>
      <c r="K105" s="155"/>
      <c r="L105" s="155"/>
      <c r="M105" s="156"/>
      <c r="N105" s="171"/>
      <c r="O105" s="154" t="s">
        <v>113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63"/>
      <c r="AG105" s="163"/>
      <c r="AH105" s="163"/>
      <c r="AM105" s="159"/>
      <c r="AN105" s="159"/>
      <c r="AO105" s="159"/>
      <c r="AP105" s="159"/>
      <c r="AQ105" s="159"/>
      <c r="AR105" s="159"/>
      <c r="AT105" s="159"/>
      <c r="AU105" s="159"/>
    </row>
    <row r="106" spans="1:47" s="160" customFormat="1" ht="50.1" customHeight="1">
      <c r="A106" s="161" t="s">
        <v>106</v>
      </c>
      <c r="B106" s="161"/>
      <c r="C106" s="209" t="s">
        <v>286</v>
      </c>
      <c r="D106" s="165"/>
      <c r="E106" s="162"/>
      <c r="F106" s="162"/>
      <c r="G106" s="162"/>
      <c r="H106" s="162"/>
      <c r="I106" s="162"/>
      <c r="J106" s="162"/>
      <c r="K106" s="162"/>
      <c r="L106" s="162"/>
      <c r="M106" s="157"/>
      <c r="N106" s="171"/>
      <c r="O106" s="161" t="s">
        <v>106</v>
      </c>
      <c r="P106" s="161"/>
      <c r="Q106" s="209" t="s">
        <v>296</v>
      </c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3"/>
      <c r="AG106" s="163"/>
      <c r="AH106" s="163"/>
      <c r="AM106" s="159"/>
      <c r="AN106" s="159"/>
      <c r="AO106" s="159"/>
      <c r="AP106" s="159"/>
      <c r="AQ106" s="159"/>
      <c r="AR106" s="159"/>
      <c r="AT106" s="159"/>
      <c r="AU106" s="159"/>
    </row>
    <row r="107" spans="1:47" s="160" customFormat="1" ht="50.1" customHeight="1">
      <c r="A107" s="224" t="s">
        <v>107</v>
      </c>
      <c r="B107" s="224"/>
      <c r="C107" s="223" t="s">
        <v>297</v>
      </c>
      <c r="D107" s="164"/>
      <c r="E107" s="162"/>
      <c r="F107" s="162"/>
      <c r="G107" s="162"/>
      <c r="H107" s="162"/>
      <c r="I107" s="162"/>
      <c r="J107" s="162"/>
      <c r="K107" s="162"/>
      <c r="L107" s="162"/>
      <c r="M107" s="157"/>
      <c r="N107" s="171"/>
      <c r="O107" s="224" t="s">
        <v>107</v>
      </c>
      <c r="P107" s="224"/>
      <c r="Q107" s="223" t="s">
        <v>298</v>
      </c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3"/>
      <c r="AG107" s="163"/>
      <c r="AH107" s="163"/>
      <c r="AM107" s="159"/>
      <c r="AN107" s="159"/>
      <c r="AO107" s="159"/>
      <c r="AP107" s="159"/>
      <c r="AQ107" s="159"/>
      <c r="AR107" s="159"/>
      <c r="AT107" s="159"/>
      <c r="AU107" s="159"/>
    </row>
    <row r="108" spans="1:47" s="160" customFormat="1" ht="50.1" customHeight="1">
      <c r="A108" s="161" t="s">
        <v>108</v>
      </c>
      <c r="B108" s="165"/>
      <c r="C108" s="209" t="s">
        <v>109</v>
      </c>
      <c r="D108" s="162"/>
      <c r="E108" s="162"/>
      <c r="F108" s="162"/>
      <c r="G108" s="162"/>
      <c r="H108" s="162"/>
      <c r="I108" s="162"/>
      <c r="J108" s="162"/>
      <c r="K108" s="162"/>
      <c r="L108" s="162"/>
      <c r="M108" s="157"/>
      <c r="N108" s="171"/>
      <c r="O108" s="161" t="s">
        <v>108</v>
      </c>
      <c r="P108" s="165"/>
      <c r="Q108" s="209" t="s">
        <v>109</v>
      </c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63"/>
      <c r="AG108" s="163"/>
      <c r="AH108" s="163"/>
      <c r="AM108" s="159"/>
      <c r="AN108" s="159"/>
      <c r="AO108" s="159"/>
      <c r="AP108" s="159"/>
      <c r="AQ108" s="159"/>
      <c r="AR108" s="159"/>
      <c r="AT108" s="159"/>
      <c r="AU108" s="159"/>
    </row>
    <row r="109" spans="1:47" s="160" customFormat="1" ht="50.1" customHeight="1">
      <c r="A109" s="153" t="s">
        <v>114</v>
      </c>
      <c r="B109" s="154"/>
      <c r="C109" s="154"/>
      <c r="D109" s="154"/>
      <c r="E109" s="155"/>
      <c r="F109" s="155"/>
      <c r="G109" s="155"/>
      <c r="H109" s="155"/>
      <c r="I109" s="155"/>
      <c r="J109" s="155"/>
      <c r="K109" s="155"/>
      <c r="L109" s="155"/>
      <c r="M109" s="156"/>
      <c r="N109" s="171"/>
      <c r="O109" s="154" t="s">
        <v>115</v>
      </c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63"/>
      <c r="AG109" s="163"/>
      <c r="AH109" s="163"/>
      <c r="AM109" s="159"/>
      <c r="AN109" s="159"/>
      <c r="AO109" s="159"/>
      <c r="AP109" s="159"/>
      <c r="AQ109" s="159"/>
      <c r="AR109" s="159"/>
      <c r="AT109" s="159"/>
      <c r="AU109" s="159"/>
    </row>
    <row r="110" spans="1:47" s="160" customFormat="1" ht="50.1" customHeight="1">
      <c r="A110" s="161" t="s">
        <v>106</v>
      </c>
      <c r="B110" s="161"/>
      <c r="C110" s="209" t="s">
        <v>287</v>
      </c>
      <c r="D110" s="165"/>
      <c r="E110" s="162"/>
      <c r="F110" s="162"/>
      <c r="G110" s="162"/>
      <c r="H110" s="162"/>
      <c r="I110" s="162"/>
      <c r="J110" s="162"/>
      <c r="K110" s="162"/>
      <c r="L110" s="162"/>
      <c r="M110" s="157"/>
      <c r="N110" s="171"/>
      <c r="O110" s="161" t="s">
        <v>106</v>
      </c>
      <c r="P110" s="161"/>
      <c r="Q110" s="209" t="s">
        <v>300</v>
      </c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3"/>
      <c r="AG110" s="163"/>
      <c r="AH110" s="163"/>
      <c r="AM110" s="159"/>
      <c r="AN110" s="159"/>
      <c r="AO110" s="159"/>
      <c r="AP110" s="159"/>
      <c r="AQ110" s="159"/>
      <c r="AR110" s="159"/>
      <c r="AT110" s="159"/>
      <c r="AU110" s="159"/>
    </row>
    <row r="111" spans="1:47" s="160" customFormat="1" ht="50.1" customHeight="1">
      <c r="A111" s="224" t="s">
        <v>107</v>
      </c>
      <c r="B111" s="224"/>
      <c r="C111" s="209" t="s">
        <v>288</v>
      </c>
      <c r="D111" s="164"/>
      <c r="E111" s="162"/>
      <c r="F111" s="162"/>
      <c r="G111" s="162"/>
      <c r="H111" s="162"/>
      <c r="I111" s="162"/>
      <c r="J111" s="162"/>
      <c r="K111" s="162"/>
      <c r="L111" s="162"/>
      <c r="M111" s="157"/>
      <c r="N111" s="171"/>
      <c r="O111" s="224" t="s">
        <v>107</v>
      </c>
      <c r="P111" s="224"/>
      <c r="Q111" s="209" t="s">
        <v>299</v>
      </c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3"/>
      <c r="AG111" s="163"/>
      <c r="AH111" s="163"/>
      <c r="AM111" s="159"/>
      <c r="AN111" s="159"/>
      <c r="AO111" s="159"/>
      <c r="AP111" s="159"/>
      <c r="AQ111" s="159"/>
      <c r="AR111" s="159"/>
      <c r="AT111" s="159"/>
      <c r="AU111" s="159"/>
    </row>
    <row r="112" spans="1:47" s="160" customFormat="1" ht="50.1" customHeight="1">
      <c r="A112" s="161" t="s">
        <v>108</v>
      </c>
      <c r="B112" s="165"/>
      <c r="C112" s="209" t="s">
        <v>281</v>
      </c>
      <c r="D112" s="162"/>
      <c r="E112" s="162"/>
      <c r="F112" s="162"/>
      <c r="G112" s="162"/>
      <c r="H112" s="162"/>
      <c r="I112" s="162"/>
      <c r="J112" s="162"/>
      <c r="K112" s="162"/>
      <c r="L112" s="162"/>
      <c r="M112" s="157"/>
      <c r="N112" s="171"/>
      <c r="O112" s="161" t="s">
        <v>108</v>
      </c>
      <c r="P112" s="165"/>
      <c r="Q112" s="209" t="s">
        <v>281</v>
      </c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3"/>
      <c r="AG112" s="163"/>
      <c r="AH112" s="163"/>
      <c r="AM112" s="159"/>
      <c r="AN112" s="159"/>
      <c r="AO112" s="159"/>
      <c r="AP112" s="159"/>
      <c r="AQ112" s="159"/>
      <c r="AR112" s="159"/>
      <c r="AT112" s="159"/>
      <c r="AU112" s="159"/>
    </row>
    <row r="113" spans="1:47" s="160" customFormat="1" ht="50.1" customHeight="1">
      <c r="A113" s="153" t="s">
        <v>116</v>
      </c>
      <c r="B113" s="154"/>
      <c r="C113" s="154"/>
      <c r="D113" s="154"/>
      <c r="E113" s="155"/>
      <c r="F113" s="155"/>
      <c r="G113" s="155"/>
      <c r="H113" s="155"/>
      <c r="I113" s="155"/>
      <c r="J113" s="155"/>
      <c r="K113" s="155"/>
      <c r="L113" s="155"/>
      <c r="M113" s="156"/>
      <c r="N113" s="171"/>
      <c r="O113" s="154" t="s">
        <v>117</v>
      </c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63"/>
      <c r="AG113" s="163"/>
      <c r="AH113" s="163"/>
      <c r="AM113" s="159"/>
      <c r="AN113" s="159"/>
      <c r="AO113" s="159"/>
      <c r="AP113" s="159"/>
      <c r="AQ113" s="159"/>
      <c r="AR113" s="159"/>
      <c r="AT113" s="159"/>
      <c r="AU113" s="159"/>
    </row>
    <row r="114" spans="1:47" s="160" customFormat="1" ht="50.1" customHeight="1">
      <c r="A114" s="161" t="s">
        <v>106</v>
      </c>
      <c r="B114" s="161"/>
      <c r="C114" s="209" t="s">
        <v>289</v>
      </c>
      <c r="D114" s="165"/>
      <c r="E114" s="162"/>
      <c r="F114" s="162"/>
      <c r="G114" s="162"/>
      <c r="H114" s="162"/>
      <c r="I114" s="162"/>
      <c r="J114" s="162"/>
      <c r="K114" s="162"/>
      <c r="L114" s="162"/>
      <c r="M114" s="157"/>
      <c r="N114" s="171"/>
      <c r="O114" s="161" t="s">
        <v>106</v>
      </c>
      <c r="P114" s="161"/>
      <c r="Q114" s="209" t="s">
        <v>303</v>
      </c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3"/>
      <c r="AG114" s="163"/>
      <c r="AH114" s="163"/>
      <c r="AM114" s="159"/>
      <c r="AN114" s="159"/>
      <c r="AO114" s="159"/>
      <c r="AP114" s="159"/>
      <c r="AQ114" s="159"/>
      <c r="AR114" s="159"/>
      <c r="AT114" s="159"/>
      <c r="AU114" s="159"/>
    </row>
    <row r="115" spans="1:47" s="160" customFormat="1" ht="50.1" customHeight="1">
      <c r="A115" s="224" t="s">
        <v>107</v>
      </c>
      <c r="B115" s="224"/>
      <c r="C115" s="209" t="s">
        <v>290</v>
      </c>
      <c r="D115" s="162"/>
      <c r="E115" s="162"/>
      <c r="F115" s="162"/>
      <c r="G115" s="162"/>
      <c r="H115" s="162"/>
      <c r="I115" s="162"/>
      <c r="J115" s="162"/>
      <c r="K115" s="162"/>
      <c r="L115" s="162"/>
      <c r="M115" s="157"/>
      <c r="N115" s="171"/>
      <c r="O115" s="224" t="s">
        <v>107</v>
      </c>
      <c r="P115" s="224"/>
      <c r="Q115" s="209" t="s">
        <v>302</v>
      </c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3"/>
      <c r="AG115" s="163"/>
      <c r="AH115" s="163"/>
      <c r="AM115" s="159"/>
      <c r="AN115" s="159"/>
      <c r="AO115" s="159"/>
      <c r="AP115" s="159"/>
      <c r="AQ115" s="159"/>
      <c r="AR115" s="159"/>
      <c r="AT115" s="159"/>
      <c r="AU115" s="159"/>
    </row>
    <row r="116" spans="1:47" s="160" customFormat="1" ht="50.1" customHeight="1">
      <c r="A116" s="161" t="s">
        <v>108</v>
      </c>
      <c r="B116" s="165"/>
      <c r="C116" s="209" t="s">
        <v>281</v>
      </c>
      <c r="D116" s="162"/>
      <c r="E116" s="162"/>
      <c r="F116" s="162"/>
      <c r="G116" s="162"/>
      <c r="H116" s="162"/>
      <c r="I116" s="162"/>
      <c r="J116" s="162"/>
      <c r="K116" s="162"/>
      <c r="L116" s="162"/>
      <c r="M116" s="157"/>
      <c r="N116" s="171"/>
      <c r="O116" s="161" t="s">
        <v>108</v>
      </c>
      <c r="P116" s="165"/>
      <c r="Q116" s="209" t="s">
        <v>281</v>
      </c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3"/>
      <c r="AG116" s="163"/>
      <c r="AH116" s="163"/>
      <c r="AM116" s="159"/>
      <c r="AN116" s="159"/>
      <c r="AO116" s="159"/>
      <c r="AP116" s="159"/>
      <c r="AQ116" s="159"/>
      <c r="AR116" s="159"/>
      <c r="AT116" s="159"/>
      <c r="AU116" s="159"/>
    </row>
    <row r="117" spans="1:47" s="160" customFormat="1" ht="50.1" customHeight="1">
      <c r="A117" s="153" t="s">
        <v>118</v>
      </c>
      <c r="B117" s="154"/>
      <c r="C117" s="154"/>
      <c r="D117" s="154"/>
      <c r="E117" s="155"/>
      <c r="F117" s="155"/>
      <c r="G117" s="155"/>
      <c r="H117" s="155"/>
      <c r="I117" s="155"/>
      <c r="J117" s="155"/>
      <c r="K117" s="155"/>
      <c r="L117" s="155"/>
      <c r="M117" s="156"/>
      <c r="N117" s="171"/>
      <c r="O117" s="154" t="s">
        <v>119</v>
      </c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63"/>
      <c r="AG117" s="163"/>
      <c r="AH117" s="163"/>
      <c r="AM117" s="159"/>
      <c r="AN117" s="159"/>
      <c r="AO117" s="159"/>
      <c r="AP117" s="159"/>
      <c r="AQ117" s="159"/>
      <c r="AR117" s="159"/>
      <c r="AT117" s="159"/>
      <c r="AU117" s="159"/>
    </row>
    <row r="118" spans="1:47" s="160" customFormat="1" ht="50.1" customHeight="1">
      <c r="A118" s="161" t="s">
        <v>106</v>
      </c>
      <c r="B118" s="161"/>
      <c r="C118" s="209" t="s">
        <v>291</v>
      </c>
      <c r="D118" s="165"/>
      <c r="E118" s="162"/>
      <c r="F118" s="162"/>
      <c r="G118" s="162"/>
      <c r="H118" s="162"/>
      <c r="I118" s="162"/>
      <c r="J118" s="162"/>
      <c r="K118" s="162"/>
      <c r="L118" s="162"/>
      <c r="M118" s="157"/>
      <c r="N118" s="171"/>
      <c r="O118" s="161" t="s">
        <v>106</v>
      </c>
      <c r="P118" s="161"/>
      <c r="Q118" s="209" t="s">
        <v>304</v>
      </c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3"/>
      <c r="AG118" s="163"/>
      <c r="AH118" s="163"/>
      <c r="AM118" s="159"/>
      <c r="AN118" s="159"/>
      <c r="AO118" s="159"/>
      <c r="AP118" s="159"/>
      <c r="AQ118" s="159"/>
      <c r="AR118" s="159"/>
      <c r="AT118" s="159"/>
      <c r="AU118" s="159"/>
    </row>
    <row r="119" spans="1:47" s="160" customFormat="1" ht="50.1" customHeight="1">
      <c r="A119" s="224" t="s">
        <v>107</v>
      </c>
      <c r="B119" s="224"/>
      <c r="C119" s="209" t="s">
        <v>292</v>
      </c>
      <c r="D119" s="164"/>
      <c r="E119" s="162"/>
      <c r="F119" s="162"/>
      <c r="G119" s="162"/>
      <c r="H119" s="162"/>
      <c r="I119" s="162"/>
      <c r="J119" s="162"/>
      <c r="K119" s="162"/>
      <c r="L119" s="162"/>
      <c r="M119" s="157"/>
      <c r="N119" s="171"/>
      <c r="O119" s="224" t="s">
        <v>107</v>
      </c>
      <c r="P119" s="224"/>
      <c r="Q119" s="209" t="s">
        <v>301</v>
      </c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3"/>
      <c r="AG119" s="163"/>
      <c r="AH119" s="163"/>
      <c r="AM119" s="159"/>
      <c r="AN119" s="159"/>
      <c r="AO119" s="159"/>
      <c r="AP119" s="159"/>
      <c r="AQ119" s="159"/>
      <c r="AR119" s="159"/>
      <c r="AT119" s="159"/>
      <c r="AU119" s="159"/>
    </row>
    <row r="120" spans="1:47" s="160" customFormat="1" ht="50.1" customHeight="1">
      <c r="A120" s="161" t="s">
        <v>108</v>
      </c>
      <c r="B120" s="165"/>
      <c r="C120" s="209" t="s">
        <v>281</v>
      </c>
      <c r="D120" s="162"/>
      <c r="E120" s="166"/>
      <c r="F120" s="166"/>
      <c r="G120" s="162"/>
      <c r="H120" s="162"/>
      <c r="I120" s="162"/>
      <c r="J120" s="162"/>
      <c r="K120" s="162"/>
      <c r="L120" s="162"/>
      <c r="M120" s="157"/>
      <c r="N120" s="171"/>
      <c r="O120" s="161" t="s">
        <v>108</v>
      </c>
      <c r="P120" s="165"/>
      <c r="Q120" s="209" t="s">
        <v>281</v>
      </c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3"/>
      <c r="AG120" s="163"/>
      <c r="AH120" s="163"/>
      <c r="AM120" s="159"/>
      <c r="AN120" s="159"/>
      <c r="AO120" s="159"/>
      <c r="AP120" s="159"/>
      <c r="AQ120" s="159"/>
      <c r="AR120" s="159"/>
      <c r="AT120" s="159"/>
      <c r="AU120" s="159"/>
    </row>
    <row r="121" spans="1:47" s="150" customFormat="1" ht="30" customHeight="1">
      <c r="A121" s="261" t="s">
        <v>305</v>
      </c>
      <c r="B121" s="261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149"/>
      <c r="AG121" s="149"/>
      <c r="AH121" s="149"/>
      <c r="AI121" s="149"/>
      <c r="AJ121" s="149"/>
      <c r="AK121" s="149"/>
      <c r="AL121" s="149"/>
      <c r="AM121" s="151"/>
      <c r="AN121" s="151"/>
      <c r="AO121" s="151"/>
      <c r="AP121" s="151"/>
      <c r="AQ121" s="151"/>
      <c r="AR121" s="151"/>
      <c r="AT121" s="151"/>
      <c r="AU121" s="151"/>
    </row>
    <row r="122" spans="1:47" s="150" customFormat="1" ht="30" customHeight="1">
      <c r="A122" s="261"/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M122" s="151"/>
      <c r="AN122" s="151"/>
      <c r="AO122" s="151"/>
      <c r="AP122" s="151"/>
      <c r="AQ122" s="151"/>
      <c r="AR122" s="151"/>
      <c r="AT122" s="151"/>
      <c r="AU122" s="151"/>
    </row>
    <row r="123" spans="1:47" s="150" customFormat="1" ht="30" customHeight="1">
      <c r="A123" s="261"/>
      <c r="B123" s="261"/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T123" s="151"/>
      <c r="AU123" s="151"/>
    </row>
  </sheetData>
  <mergeCells count="63">
    <mergeCell ref="A121:AE123"/>
    <mergeCell ref="A99:B99"/>
    <mergeCell ref="A103:B103"/>
    <mergeCell ref="A107:B107"/>
    <mergeCell ref="A111:B111"/>
    <mergeCell ref="A115:B115"/>
    <mergeCell ref="A119:B119"/>
    <mergeCell ref="C99:M99"/>
    <mergeCell ref="O99:P99"/>
    <mergeCell ref="C49:Q50"/>
    <mergeCell ref="A95:AE96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  <mergeCell ref="AC4:AD4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F3:F5"/>
    <mergeCell ref="G3:AE3"/>
    <mergeCell ref="U4:V4"/>
    <mergeCell ref="W4:X4"/>
    <mergeCell ref="AE4:AE5"/>
    <mergeCell ref="AA4:AB4"/>
    <mergeCell ref="O111:P111"/>
    <mergeCell ref="O115:P115"/>
    <mergeCell ref="O119:P119"/>
    <mergeCell ref="Q99:AE99"/>
    <mergeCell ref="O103:P103"/>
    <mergeCell ref="Q103:AE103"/>
    <mergeCell ref="O107:P107"/>
  </mergeCells>
  <phoneticPr fontId="29" type="noConversion"/>
  <pageMargins left="0.44" right="0.2" top="0.33" bottom="0.31" header="0.26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132" zoomScaleNormal="70" workbookViewId="0">
      <selection activeCell="B13" sqref="B13"/>
    </sheetView>
  </sheetViews>
  <sheetFormatPr defaultColWidth="9" defaultRowHeight="24"/>
  <cols>
    <col min="1" max="1" width="25" style="6" customWidth="1"/>
    <col min="2" max="2" width="10" style="6" customWidth="1"/>
    <col min="3" max="3" width="7.75" style="6" customWidth="1"/>
    <col min="4" max="14" width="6.375" style="6" customWidth="1"/>
    <col min="15" max="16384" width="9" style="6"/>
  </cols>
  <sheetData>
    <row r="1" spans="1:16">
      <c r="A1" s="262" t="s">
        <v>120</v>
      </c>
      <c r="B1" s="263"/>
    </row>
    <row r="2" spans="1:16">
      <c r="A2" s="263"/>
      <c r="B2" s="263"/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6" t="s">
        <v>18</v>
      </c>
      <c r="N2" s="16" t="s">
        <v>19</v>
      </c>
      <c r="O2" s="16" t="s">
        <v>20</v>
      </c>
    </row>
    <row r="3" spans="1:16">
      <c r="A3" s="6" t="s">
        <v>121</v>
      </c>
      <c r="C3" s="172">
        <v>310</v>
      </c>
      <c r="D3" s="172">
        <v>378</v>
      </c>
      <c r="E3" s="172">
        <v>448</v>
      </c>
      <c r="F3" s="172">
        <v>459</v>
      </c>
      <c r="G3" s="172">
        <v>526</v>
      </c>
      <c r="H3" s="16">
        <v>520</v>
      </c>
      <c r="I3" s="16">
        <v>1136</v>
      </c>
      <c r="J3" s="16">
        <v>813</v>
      </c>
      <c r="K3" s="16">
        <v>825</v>
      </c>
      <c r="L3" s="16">
        <v>960</v>
      </c>
      <c r="M3" s="16">
        <v>1120</v>
      </c>
      <c r="N3" s="16">
        <v>985</v>
      </c>
      <c r="O3" s="221">
        <f>SUM(C3:N3)</f>
        <v>8480</v>
      </c>
    </row>
    <row r="4" spans="1:16">
      <c r="A4" s="6" t="s">
        <v>122</v>
      </c>
      <c r="C4" s="26">
        <f>C3*0.8</f>
        <v>248</v>
      </c>
      <c r="D4" s="26">
        <f t="shared" ref="D4:O4" si="0">D3*0.8</f>
        <v>302.40000000000003</v>
      </c>
      <c r="E4" s="26">
        <f t="shared" si="0"/>
        <v>358.40000000000003</v>
      </c>
      <c r="F4" s="26">
        <f t="shared" si="0"/>
        <v>367.20000000000005</v>
      </c>
      <c r="G4" s="26">
        <f t="shared" si="0"/>
        <v>420.8</v>
      </c>
      <c r="H4" s="26">
        <f t="shared" si="0"/>
        <v>416</v>
      </c>
      <c r="I4" s="26">
        <f t="shared" si="0"/>
        <v>908.80000000000007</v>
      </c>
      <c r="J4" s="26">
        <f t="shared" si="0"/>
        <v>650.40000000000009</v>
      </c>
      <c r="K4" s="26">
        <f t="shared" si="0"/>
        <v>660</v>
      </c>
      <c r="L4" s="26">
        <f t="shared" si="0"/>
        <v>768</v>
      </c>
      <c r="M4" s="26">
        <f t="shared" si="0"/>
        <v>896</v>
      </c>
      <c r="N4" s="26">
        <f t="shared" si="0"/>
        <v>788</v>
      </c>
      <c r="O4" s="26">
        <f t="shared" si="0"/>
        <v>6784</v>
      </c>
    </row>
    <row r="5" spans="1:16">
      <c r="A5" s="6" t="s">
        <v>123</v>
      </c>
    </row>
    <row r="7" spans="1:16">
      <c r="A7" s="27" t="s">
        <v>124</v>
      </c>
      <c r="G7" s="6" t="s">
        <v>125</v>
      </c>
      <c r="H7" s="52">
        <v>0.05</v>
      </c>
      <c r="I7" s="6" t="s">
        <v>126</v>
      </c>
      <c r="L7" s="11"/>
    </row>
    <row r="8" spans="1:16">
      <c r="A8" s="23" t="s">
        <v>127</v>
      </c>
    </row>
    <row r="9" spans="1:16">
      <c r="A9" s="23" t="s">
        <v>128</v>
      </c>
    </row>
    <row r="10" spans="1:16">
      <c r="A10" s="23" t="s">
        <v>129</v>
      </c>
    </row>
    <row r="11" spans="1:16">
      <c r="A11" s="22" t="s">
        <v>130</v>
      </c>
      <c r="B11" s="24" t="s">
        <v>8</v>
      </c>
      <c r="C11" s="16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</row>
    <row r="12" spans="1:16">
      <c r="A12" s="6" t="s">
        <v>131</v>
      </c>
      <c r="B12" s="26">
        <f t="shared" ref="B12:N12" si="1">C4</f>
        <v>248</v>
      </c>
      <c r="C12" s="26">
        <f t="shared" si="1"/>
        <v>302.40000000000003</v>
      </c>
      <c r="D12" s="26">
        <f t="shared" si="1"/>
        <v>358.40000000000003</v>
      </c>
      <c r="E12" s="26">
        <f t="shared" si="1"/>
        <v>367.20000000000005</v>
      </c>
      <c r="F12" s="26">
        <f t="shared" si="1"/>
        <v>420.8</v>
      </c>
      <c r="G12" s="26">
        <f t="shared" si="1"/>
        <v>416</v>
      </c>
      <c r="H12" s="26">
        <f t="shared" si="1"/>
        <v>908.80000000000007</v>
      </c>
      <c r="I12" s="26">
        <f t="shared" si="1"/>
        <v>650.40000000000009</v>
      </c>
      <c r="J12" s="26">
        <f t="shared" si="1"/>
        <v>660</v>
      </c>
      <c r="K12" s="26">
        <f t="shared" si="1"/>
        <v>768</v>
      </c>
      <c r="L12" s="26">
        <f t="shared" si="1"/>
        <v>896</v>
      </c>
      <c r="M12" s="26">
        <f t="shared" si="1"/>
        <v>788</v>
      </c>
      <c r="N12" s="26">
        <f t="shared" si="1"/>
        <v>6784</v>
      </c>
    </row>
    <row r="13" spans="1:16">
      <c r="A13" s="28" t="s">
        <v>132</v>
      </c>
      <c r="B13" s="25">
        <f t="shared" ref="B13:N13" si="2">$H$7*B12*0.12</f>
        <v>1.488</v>
      </c>
      <c r="C13" s="25">
        <f t="shared" si="2"/>
        <v>1.8144000000000002</v>
      </c>
      <c r="D13" s="25">
        <f t="shared" si="2"/>
        <v>2.1504000000000003</v>
      </c>
      <c r="E13" s="25">
        <f t="shared" si="2"/>
        <v>2.2032000000000003</v>
      </c>
      <c r="F13" s="25">
        <f t="shared" si="2"/>
        <v>2.5248000000000004</v>
      </c>
      <c r="G13" s="25">
        <f t="shared" si="2"/>
        <v>2.496</v>
      </c>
      <c r="H13" s="25">
        <f t="shared" si="2"/>
        <v>5.4528000000000008</v>
      </c>
      <c r="I13" s="25">
        <f t="shared" si="2"/>
        <v>3.9024000000000001</v>
      </c>
      <c r="J13" s="25">
        <f t="shared" si="2"/>
        <v>3.96</v>
      </c>
      <c r="K13" s="25">
        <f t="shared" si="2"/>
        <v>4.6080000000000005</v>
      </c>
      <c r="L13" s="25">
        <f t="shared" si="2"/>
        <v>5.3760000000000003</v>
      </c>
      <c r="M13" s="25">
        <f t="shared" si="2"/>
        <v>4.7280000000000006</v>
      </c>
      <c r="N13" s="25">
        <f t="shared" si="2"/>
        <v>40.704000000000001</v>
      </c>
    </row>
    <row r="14" spans="1:16">
      <c r="A14" s="6" t="s">
        <v>133</v>
      </c>
    </row>
    <row r="15" spans="1:16" ht="25.5" customHeight="1">
      <c r="A15" s="264" t="s">
        <v>134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</row>
    <row r="16" spans="1:16">
      <c r="A16" s="264" t="s">
        <v>135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P16" s="6" t="s">
        <v>136</v>
      </c>
    </row>
    <row r="17" spans="1:6" ht="29.25">
      <c r="A17" s="55" t="s">
        <v>137</v>
      </c>
      <c r="B17" s="55"/>
      <c r="C17" s="55"/>
      <c r="D17" s="55"/>
      <c r="E17" s="55"/>
      <c r="F17" s="55"/>
    </row>
    <row r="18" spans="1:6">
      <c r="A18" s="6" t="s">
        <v>138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topLeftCell="B1" zoomScale="125" zoomScaleNormal="70" workbookViewId="0">
      <selection activeCell="H3" sqref="H3"/>
    </sheetView>
  </sheetViews>
  <sheetFormatPr defaultColWidth="25.25" defaultRowHeight="24"/>
  <cols>
    <col min="1" max="1" width="41" style="6" customWidth="1"/>
    <col min="2" max="2" width="24.125" style="6" customWidth="1"/>
    <col min="3" max="15" width="10.375" style="6" customWidth="1"/>
    <col min="16" max="16" width="3.125" style="6" customWidth="1"/>
    <col min="17" max="17" width="13" style="6" customWidth="1"/>
    <col min="18" max="16384" width="25.25" style="6"/>
  </cols>
  <sheetData>
    <row r="1" spans="1:18" ht="29.25">
      <c r="A1" s="5" t="s">
        <v>139</v>
      </c>
      <c r="B1" s="3" t="s">
        <v>140</v>
      </c>
      <c r="C1" s="3" t="s">
        <v>141</v>
      </c>
      <c r="D1" s="3" t="s">
        <v>142</v>
      </c>
      <c r="E1" s="3" t="s">
        <v>143</v>
      </c>
      <c r="F1" s="3" t="s">
        <v>144</v>
      </c>
      <c r="G1" s="3" t="s">
        <v>145</v>
      </c>
      <c r="H1" s="3" t="s">
        <v>146</v>
      </c>
      <c r="I1" s="3" t="s">
        <v>147</v>
      </c>
      <c r="J1" s="3" t="s">
        <v>148</v>
      </c>
      <c r="K1" s="3" t="s">
        <v>149</v>
      </c>
      <c r="L1" s="3" t="s">
        <v>150</v>
      </c>
      <c r="M1" s="3" t="s">
        <v>151</v>
      </c>
      <c r="N1" s="3" t="s">
        <v>152</v>
      </c>
      <c r="O1" s="2" t="s">
        <v>153</v>
      </c>
      <c r="Q1" s="21" t="s">
        <v>154</v>
      </c>
    </row>
    <row r="2" spans="1:18" ht="29.25">
      <c r="B2" s="4" t="s">
        <v>155</v>
      </c>
      <c r="C2" s="19">
        <v>22</v>
      </c>
      <c r="D2" s="19">
        <v>20</v>
      </c>
      <c r="E2" s="19">
        <v>21</v>
      </c>
      <c r="F2" s="19">
        <v>18</v>
      </c>
      <c r="G2" s="19">
        <v>21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19</v>
      </c>
      <c r="O2" s="1">
        <f>SUM(C2:N2)</f>
        <v>245</v>
      </c>
      <c r="Q2" s="20">
        <f>D23*E23*F23*H23*I23</f>
        <v>1.2E-2</v>
      </c>
      <c r="R2" s="6" t="s">
        <v>156</v>
      </c>
    </row>
    <row r="3" spans="1:18">
      <c r="B3" s="4" t="s">
        <v>157</v>
      </c>
      <c r="C3" s="19">
        <v>32</v>
      </c>
      <c r="D3" s="19">
        <v>32</v>
      </c>
      <c r="E3" s="19">
        <v>32</v>
      </c>
      <c r="F3" s="19">
        <v>32</v>
      </c>
      <c r="G3" s="19">
        <v>32</v>
      </c>
      <c r="H3" s="19">
        <v>32</v>
      </c>
      <c r="I3" s="19">
        <v>32</v>
      </c>
      <c r="J3" s="19">
        <v>32</v>
      </c>
      <c r="K3" s="19">
        <v>32</v>
      </c>
      <c r="L3" s="19">
        <v>31</v>
      </c>
      <c r="M3" s="19">
        <v>31</v>
      </c>
      <c r="N3" s="19">
        <v>31</v>
      </c>
      <c r="O3" s="1">
        <f>SUM(C3:N3)</f>
        <v>381</v>
      </c>
      <c r="P3" s="7"/>
    </row>
    <row r="4" spans="1:18">
      <c r="B4" s="29" t="s">
        <v>158</v>
      </c>
      <c r="C4" s="217">
        <f>C2*C3*$Q$2</f>
        <v>8.4480000000000004</v>
      </c>
      <c r="D4" s="217">
        <f t="shared" ref="D4:N4" si="0">D2*D3*$Q$2</f>
        <v>7.68</v>
      </c>
      <c r="E4" s="217">
        <f t="shared" si="0"/>
        <v>8.0640000000000001</v>
      </c>
      <c r="F4" s="217">
        <f>F2*F3*$Q$2</f>
        <v>6.9119999999999999</v>
      </c>
      <c r="G4" s="217">
        <f t="shared" si="0"/>
        <v>8.0640000000000001</v>
      </c>
      <c r="H4" s="217">
        <f t="shared" si="0"/>
        <v>7.2960000000000003</v>
      </c>
      <c r="I4" s="217">
        <f t="shared" si="0"/>
        <v>8.0640000000000001</v>
      </c>
      <c r="J4" s="217">
        <f t="shared" si="0"/>
        <v>8.0640000000000001</v>
      </c>
      <c r="K4" s="217">
        <f t="shared" si="0"/>
        <v>8.0640000000000001</v>
      </c>
      <c r="L4" s="217">
        <f t="shared" si="0"/>
        <v>7.8120000000000003</v>
      </c>
      <c r="M4" s="217">
        <f t="shared" si="0"/>
        <v>7.8120000000000003</v>
      </c>
      <c r="N4" s="217">
        <f t="shared" si="0"/>
        <v>7.0680000000000005</v>
      </c>
      <c r="O4" s="1">
        <f>SUM(C4:N4)</f>
        <v>93.347999999999999</v>
      </c>
    </row>
    <row r="5" spans="1:18">
      <c r="B5" s="8" t="s">
        <v>159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160</v>
      </c>
    </row>
    <row r="10" spans="1:18" ht="96">
      <c r="A10" s="10" t="s">
        <v>161</v>
      </c>
    </row>
    <row r="12" spans="1:18" ht="72">
      <c r="A12" s="10" t="s">
        <v>162</v>
      </c>
    </row>
    <row r="14" spans="1:18" ht="54.75" customHeight="1">
      <c r="A14" s="10" t="s">
        <v>163</v>
      </c>
    </row>
    <row r="22" spans="1:10" ht="72">
      <c r="D22" s="11" t="s">
        <v>164</v>
      </c>
      <c r="E22" s="11" t="s">
        <v>165</v>
      </c>
      <c r="F22" s="11" t="s">
        <v>166</v>
      </c>
      <c r="G22" s="12" t="s">
        <v>167</v>
      </c>
      <c r="H22" s="12" t="s">
        <v>168</v>
      </c>
      <c r="I22" s="13">
        <v>1E-3</v>
      </c>
      <c r="J22" s="12" t="s">
        <v>169</v>
      </c>
    </row>
    <row r="23" spans="1:10">
      <c r="A23" s="30" t="s">
        <v>158</v>
      </c>
      <c r="B23" s="14" t="s">
        <v>37</v>
      </c>
      <c r="C23" s="15">
        <f>D23*E23*F23*H23*I23*J23</f>
        <v>2.94</v>
      </c>
      <c r="D23" s="16">
        <v>1</v>
      </c>
      <c r="E23" s="16">
        <v>1</v>
      </c>
      <c r="F23" s="16">
        <v>0.3</v>
      </c>
      <c r="G23" s="17">
        <f>O3</f>
        <v>381</v>
      </c>
      <c r="H23" s="16">
        <v>40</v>
      </c>
      <c r="I23" s="16">
        <f>I22</f>
        <v>1E-3</v>
      </c>
      <c r="J23" s="16">
        <f>O2</f>
        <v>245</v>
      </c>
    </row>
    <row r="27" spans="1:10" ht="28.5" customHeight="1"/>
    <row r="29" spans="1:10" ht="43.5" customHeight="1">
      <c r="D29" s="18">
        <f>D23*E23*F23*G23*H23*J23</f>
        <v>1120140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sheetPr>
    <pageSetUpPr fitToPage="1"/>
  </sheetPr>
  <dimension ref="A1:AW49"/>
  <sheetViews>
    <sheetView view="pageBreakPreview" zoomScale="75" zoomScaleNormal="40" zoomScaleSheetLayoutView="75" workbookViewId="0">
      <selection activeCell="V1" sqref="V1:V1048576"/>
    </sheetView>
  </sheetViews>
  <sheetFormatPr defaultColWidth="9" defaultRowHeight="24.95" customHeight="1"/>
  <cols>
    <col min="1" max="1" width="12.125" style="33" customWidth="1"/>
    <col min="2" max="2" width="50.875" style="31" customWidth="1"/>
    <col min="3" max="3" width="11.375" style="31" customWidth="1"/>
    <col min="4" max="4" width="18.25" style="31" customWidth="1"/>
    <col min="5" max="5" width="10.75" style="31" customWidth="1"/>
    <col min="6" max="6" width="8.75" style="56" customWidth="1"/>
    <col min="7" max="9" width="8.75" style="31" customWidth="1"/>
    <col min="10" max="10" width="8.75" style="45" customWidth="1"/>
    <col min="11" max="29" width="8.75" style="31" customWidth="1"/>
    <col min="30" max="30" width="10" style="31" customWidth="1"/>
    <col min="31" max="31" width="8.75" style="31" customWidth="1"/>
    <col min="32" max="32" width="9" style="31" customWidth="1"/>
    <col min="33" max="16384" width="9" style="31"/>
  </cols>
  <sheetData>
    <row r="1" spans="1:31" ht="24.95" customHeight="1">
      <c r="AC1" s="31" t="s">
        <v>0</v>
      </c>
    </row>
    <row r="2" spans="1:31" ht="24.95" customHeight="1">
      <c r="A2" s="265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7"/>
    </row>
    <row r="3" spans="1:31" s="33" customFormat="1" ht="24.95" customHeight="1">
      <c r="A3" s="268" t="s">
        <v>2</v>
      </c>
      <c r="B3" s="268" t="s">
        <v>3</v>
      </c>
      <c r="C3" s="268" t="s">
        <v>4</v>
      </c>
      <c r="D3" s="268" t="s">
        <v>5</v>
      </c>
      <c r="E3" s="268" t="s">
        <v>170</v>
      </c>
      <c r="F3" s="269" t="s">
        <v>171</v>
      </c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1" t="s">
        <v>5</v>
      </c>
    </row>
    <row r="4" spans="1:31" s="33" customFormat="1" ht="24.95" customHeight="1">
      <c r="A4" s="268"/>
      <c r="B4" s="268"/>
      <c r="C4" s="268"/>
      <c r="D4" s="268"/>
      <c r="E4" s="268"/>
      <c r="F4" s="274" t="s">
        <v>8</v>
      </c>
      <c r="G4" s="274"/>
      <c r="H4" s="274" t="s">
        <v>9</v>
      </c>
      <c r="I4" s="274"/>
      <c r="J4" s="274" t="s">
        <v>10</v>
      </c>
      <c r="K4" s="274"/>
      <c r="L4" s="274" t="s">
        <v>11</v>
      </c>
      <c r="M4" s="274"/>
      <c r="N4" s="274" t="s">
        <v>12</v>
      </c>
      <c r="O4" s="274"/>
      <c r="P4" s="274" t="s">
        <v>13</v>
      </c>
      <c r="Q4" s="274"/>
      <c r="R4" s="274" t="s">
        <v>14</v>
      </c>
      <c r="S4" s="274"/>
      <c r="T4" s="274" t="s">
        <v>15</v>
      </c>
      <c r="U4" s="274"/>
      <c r="V4" s="274" t="s">
        <v>16</v>
      </c>
      <c r="W4" s="274"/>
      <c r="X4" s="274" t="s">
        <v>17</v>
      </c>
      <c r="Y4" s="274"/>
      <c r="Z4" s="274" t="s">
        <v>18</v>
      </c>
      <c r="AA4" s="274"/>
      <c r="AB4" s="274" t="s">
        <v>19</v>
      </c>
      <c r="AC4" s="274"/>
      <c r="AD4" s="275" t="s">
        <v>20</v>
      </c>
      <c r="AE4" s="272"/>
    </row>
    <row r="5" spans="1:31" s="33" customFormat="1" ht="24.95" customHeight="1">
      <c r="A5" s="268"/>
      <c r="B5" s="268"/>
      <c r="C5" s="268"/>
      <c r="D5" s="268"/>
      <c r="E5" s="268"/>
      <c r="F5" s="51" t="s">
        <v>21</v>
      </c>
      <c r="G5" s="51" t="s">
        <v>22</v>
      </c>
      <c r="H5" s="51" t="s">
        <v>21</v>
      </c>
      <c r="I5" s="51" t="s">
        <v>22</v>
      </c>
      <c r="J5" s="51" t="s">
        <v>21</v>
      </c>
      <c r="K5" s="51" t="s">
        <v>22</v>
      </c>
      <c r="L5" s="51" t="s">
        <v>21</v>
      </c>
      <c r="M5" s="51" t="s">
        <v>22</v>
      </c>
      <c r="N5" s="51" t="s">
        <v>21</v>
      </c>
      <c r="O5" s="51" t="s">
        <v>22</v>
      </c>
      <c r="P5" s="51" t="s">
        <v>21</v>
      </c>
      <c r="Q5" s="51" t="s">
        <v>22</v>
      </c>
      <c r="R5" s="51" t="s">
        <v>21</v>
      </c>
      <c r="S5" s="51" t="s">
        <v>22</v>
      </c>
      <c r="T5" s="51" t="s">
        <v>21</v>
      </c>
      <c r="U5" s="51" t="s">
        <v>22</v>
      </c>
      <c r="V5" s="51" t="s">
        <v>21</v>
      </c>
      <c r="W5" s="51" t="s">
        <v>22</v>
      </c>
      <c r="X5" s="51" t="s">
        <v>21</v>
      </c>
      <c r="Y5" s="51" t="s">
        <v>22</v>
      </c>
      <c r="Z5" s="51" t="s">
        <v>21</v>
      </c>
      <c r="AA5" s="51" t="s">
        <v>22</v>
      </c>
      <c r="AB5" s="51" t="s">
        <v>21</v>
      </c>
      <c r="AC5" s="51" t="s">
        <v>22</v>
      </c>
      <c r="AD5" s="276"/>
      <c r="AE5" s="273"/>
    </row>
    <row r="6" spans="1:31" ht="24.95" customHeight="1">
      <c r="A6" s="277" t="s">
        <v>23</v>
      </c>
      <c r="B6" s="36" t="s">
        <v>24</v>
      </c>
      <c r="C6" s="35"/>
      <c r="D6" s="35"/>
      <c r="E6" s="35"/>
      <c r="F6" s="35"/>
      <c r="G6" s="37"/>
      <c r="H6" s="38"/>
      <c r="I6" s="38"/>
      <c r="J6" s="39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5"/>
    </row>
    <row r="7" spans="1:31" ht="24.95" customHeight="1">
      <c r="A7" s="278"/>
      <c r="B7" s="36" t="s">
        <v>25</v>
      </c>
      <c r="C7" s="35"/>
      <c r="D7" s="35"/>
      <c r="E7" s="35"/>
      <c r="F7" s="35"/>
      <c r="G7" s="37"/>
      <c r="H7" s="38"/>
      <c r="I7" s="38"/>
      <c r="J7" s="39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2"/>
    </row>
    <row r="8" spans="1:31" ht="24.95" customHeight="1">
      <c r="A8" s="278"/>
      <c r="B8" s="40" t="s">
        <v>26</v>
      </c>
      <c r="C8" s="41">
        <v>2.7078000000000002</v>
      </c>
      <c r="D8" s="35" t="s">
        <v>27</v>
      </c>
      <c r="E8" s="35" t="s">
        <v>28</v>
      </c>
      <c r="F8" s="178"/>
      <c r="G8" s="176">
        <f>F8*C8</f>
        <v>0</v>
      </c>
      <c r="H8" s="178"/>
      <c r="I8" s="176">
        <f>H8*C8</f>
        <v>0</v>
      </c>
      <c r="J8" s="178"/>
      <c r="K8" s="176">
        <f>J8*C8</f>
        <v>0</v>
      </c>
      <c r="L8" s="178"/>
      <c r="M8" s="176">
        <f>L8*C8</f>
        <v>0</v>
      </c>
      <c r="N8" s="178"/>
      <c r="O8" s="176">
        <f>N8*C8</f>
        <v>0</v>
      </c>
      <c r="P8" s="178"/>
      <c r="Q8" s="176">
        <f>P8*C8</f>
        <v>0</v>
      </c>
      <c r="R8" s="178"/>
      <c r="S8" s="176">
        <f>R8*C8</f>
        <v>0</v>
      </c>
      <c r="T8" s="178"/>
      <c r="U8" s="176">
        <f>T8*C8</f>
        <v>0</v>
      </c>
      <c r="V8" s="178"/>
      <c r="W8" s="176">
        <f>V8*C8</f>
        <v>0</v>
      </c>
      <c r="X8" s="178"/>
      <c r="Y8" s="176">
        <f>X8*C8</f>
        <v>0</v>
      </c>
      <c r="Z8" s="178"/>
      <c r="AA8" s="176">
        <f>Z8*C8</f>
        <v>0</v>
      </c>
      <c r="AB8" s="178"/>
      <c r="AC8" s="176">
        <f>AB8*C8</f>
        <v>0</v>
      </c>
      <c r="AD8" s="179">
        <f>G8+I8+K8+M8+O8+Q8+S8+U8+W8+Y8+AA8+AC8</f>
        <v>0</v>
      </c>
      <c r="AE8" s="35" t="s">
        <v>172</v>
      </c>
    </row>
    <row r="9" spans="1:31" ht="24.95" customHeight="1">
      <c r="A9" s="278"/>
      <c r="B9" s="40" t="s">
        <v>29</v>
      </c>
      <c r="C9" s="41">
        <v>2.7078000000000002</v>
      </c>
      <c r="D9" s="35" t="s">
        <v>27</v>
      </c>
      <c r="E9" s="35" t="s">
        <v>28</v>
      </c>
      <c r="F9" s="178"/>
      <c r="G9" s="176">
        <f>F9*C9</f>
        <v>0</v>
      </c>
      <c r="H9" s="178"/>
      <c r="I9" s="176">
        <f>H9*C9</f>
        <v>0</v>
      </c>
      <c r="J9" s="178"/>
      <c r="K9" s="176">
        <f>J9*C9</f>
        <v>0</v>
      </c>
      <c r="L9" s="178"/>
      <c r="M9" s="176">
        <f>L9*C9</f>
        <v>0</v>
      </c>
      <c r="N9" s="178"/>
      <c r="O9" s="176">
        <f>N9*C9</f>
        <v>0</v>
      </c>
      <c r="P9" s="178"/>
      <c r="Q9" s="176">
        <f>P9*C9</f>
        <v>0</v>
      </c>
      <c r="R9" s="178"/>
      <c r="S9" s="176">
        <f>R9*C9</f>
        <v>0</v>
      </c>
      <c r="T9" s="178"/>
      <c r="U9" s="176">
        <f>T9*C9</f>
        <v>0</v>
      </c>
      <c r="V9" s="178"/>
      <c r="W9" s="176">
        <f>V9*C9</f>
        <v>0</v>
      </c>
      <c r="X9" s="178"/>
      <c r="Y9" s="176">
        <f>X9*C9</f>
        <v>0</v>
      </c>
      <c r="Z9" s="178"/>
      <c r="AA9" s="176">
        <f>Z9*C9</f>
        <v>0</v>
      </c>
      <c r="AB9" s="178"/>
      <c r="AC9" s="176">
        <f>AB9*C9</f>
        <v>0</v>
      </c>
      <c r="AD9" s="179">
        <f t="shared" ref="AD9:AD25" si="0">G9+I9+K9+M9+O9+Q9+S9+U9+W9+Y9+AA9+AC9</f>
        <v>0</v>
      </c>
      <c r="AE9" s="35" t="s">
        <v>172</v>
      </c>
    </row>
    <row r="10" spans="1:31" ht="24.95" customHeight="1">
      <c r="A10" s="278"/>
      <c r="B10" s="42" t="s">
        <v>30</v>
      </c>
      <c r="C10" s="41"/>
      <c r="D10" s="35"/>
      <c r="E10" s="35"/>
      <c r="F10" s="178"/>
      <c r="G10" s="176"/>
      <c r="H10" s="178"/>
      <c r="I10" s="176"/>
      <c r="J10" s="178"/>
      <c r="K10" s="176"/>
      <c r="L10" s="178"/>
      <c r="M10" s="176"/>
      <c r="N10" s="178"/>
      <c r="O10" s="176"/>
      <c r="P10" s="178"/>
      <c r="Q10" s="176"/>
      <c r="R10" s="178"/>
      <c r="S10" s="176"/>
      <c r="T10" s="178"/>
      <c r="U10" s="176"/>
      <c r="V10" s="178"/>
      <c r="W10" s="176"/>
      <c r="X10" s="178"/>
      <c r="Y10" s="176"/>
      <c r="Z10" s="178"/>
      <c r="AA10" s="176"/>
      <c r="AB10" s="178"/>
      <c r="AC10" s="176"/>
      <c r="AD10" s="179"/>
      <c r="AE10" s="35"/>
    </row>
    <row r="11" spans="1:31" ht="24.95" customHeight="1">
      <c r="A11" s="278"/>
      <c r="B11" s="42" t="s">
        <v>31</v>
      </c>
      <c r="C11" s="41"/>
      <c r="D11" s="35"/>
      <c r="E11" s="35"/>
      <c r="F11" s="178"/>
      <c r="G11" s="176"/>
      <c r="H11" s="178"/>
      <c r="I11" s="176"/>
      <c r="J11" s="178"/>
      <c r="K11" s="176"/>
      <c r="L11" s="178"/>
      <c r="M11" s="176"/>
      <c r="N11" s="178"/>
      <c r="O11" s="176"/>
      <c r="P11" s="178"/>
      <c r="Q11" s="176"/>
      <c r="R11" s="178"/>
      <c r="S11" s="176"/>
      <c r="T11" s="178"/>
      <c r="U11" s="176"/>
      <c r="V11" s="178"/>
      <c r="W11" s="176"/>
      <c r="X11" s="178"/>
      <c r="Y11" s="176"/>
      <c r="Z11" s="178"/>
      <c r="AA11" s="176"/>
      <c r="AB11" s="178"/>
      <c r="AC11" s="176"/>
      <c r="AD11" s="179"/>
      <c r="AE11" s="35"/>
    </row>
    <row r="12" spans="1:31" ht="24.95" customHeight="1">
      <c r="A12" s="278"/>
      <c r="B12" s="40" t="s">
        <v>32</v>
      </c>
      <c r="C12" s="41">
        <v>2.7406000000000001</v>
      </c>
      <c r="D12" s="35" t="s">
        <v>27</v>
      </c>
      <c r="E12" s="35" t="s">
        <v>28</v>
      </c>
      <c r="F12" s="175">
        <v>0</v>
      </c>
      <c r="G12" s="176">
        <f t="shared" ref="G12:G25" si="1">F12*C12</f>
        <v>0</v>
      </c>
      <c r="H12" s="177">
        <v>0</v>
      </c>
      <c r="I12" s="176">
        <f t="shared" ref="I12:I25" si="2">H12*C12</f>
        <v>0</v>
      </c>
      <c r="J12" s="174">
        <v>0</v>
      </c>
      <c r="K12" s="176">
        <f t="shared" ref="K12:K25" si="3">J12*C12</f>
        <v>0</v>
      </c>
      <c r="L12" s="200">
        <v>0</v>
      </c>
      <c r="M12" s="176">
        <f t="shared" ref="M12:M25" si="4">L12*C12</f>
        <v>0</v>
      </c>
      <c r="N12" s="200">
        <v>0</v>
      </c>
      <c r="O12" s="176">
        <f t="shared" ref="O12:O25" si="5">N12*C12</f>
        <v>0</v>
      </c>
      <c r="P12" s="200">
        <v>0</v>
      </c>
      <c r="Q12" s="176">
        <f t="shared" ref="Q12:Q25" si="6">P12*C12</f>
        <v>0</v>
      </c>
      <c r="R12" s="200">
        <v>0</v>
      </c>
      <c r="S12" s="176">
        <f t="shared" ref="S12:S25" si="7">R12*C12</f>
        <v>0</v>
      </c>
      <c r="T12" s="200">
        <v>0</v>
      </c>
      <c r="U12" s="176">
        <f t="shared" ref="U12:U25" si="8">T12*C12</f>
        <v>0</v>
      </c>
      <c r="V12" s="200">
        <v>0</v>
      </c>
      <c r="W12" s="176">
        <f t="shared" ref="W12:W25" si="9">V12*C12</f>
        <v>0</v>
      </c>
      <c r="X12" s="200">
        <v>0</v>
      </c>
      <c r="Y12" s="176">
        <f t="shared" ref="Y12:Y25" si="10">X12*C12</f>
        <v>0</v>
      </c>
      <c r="Z12" s="200">
        <v>0</v>
      </c>
      <c r="AA12" s="176">
        <f t="shared" ref="AA12:AA25" si="11">Z12*C12</f>
        <v>0</v>
      </c>
      <c r="AB12" s="200">
        <v>0</v>
      </c>
      <c r="AC12" s="176">
        <f t="shared" ref="AC12:AC25" si="12">AB12*C12</f>
        <v>0</v>
      </c>
      <c r="AD12" s="179">
        <f t="shared" si="0"/>
        <v>0</v>
      </c>
      <c r="AE12" s="35" t="s">
        <v>172</v>
      </c>
    </row>
    <row r="13" spans="1:31" ht="24.95" customHeight="1">
      <c r="A13" s="278"/>
      <c r="B13" s="40" t="s">
        <v>33</v>
      </c>
      <c r="C13" s="41">
        <v>2.2393999999999998</v>
      </c>
      <c r="D13" s="35" t="s">
        <v>27</v>
      </c>
      <c r="E13" s="35" t="s">
        <v>28</v>
      </c>
      <c r="F13" s="200">
        <v>0</v>
      </c>
      <c r="G13" s="176">
        <f t="shared" si="1"/>
        <v>0</v>
      </c>
      <c r="H13" s="200">
        <v>0</v>
      </c>
      <c r="I13" s="176">
        <f t="shared" si="2"/>
        <v>0</v>
      </c>
      <c r="J13" s="200">
        <v>0</v>
      </c>
      <c r="K13" s="176">
        <f t="shared" si="3"/>
        <v>0</v>
      </c>
      <c r="L13" s="174">
        <v>0</v>
      </c>
      <c r="M13" s="176">
        <f t="shared" si="4"/>
        <v>0</v>
      </c>
      <c r="N13" s="174">
        <v>0</v>
      </c>
      <c r="O13" s="176">
        <f t="shared" si="5"/>
        <v>0</v>
      </c>
      <c r="P13" s="174">
        <v>0</v>
      </c>
      <c r="Q13" s="176">
        <f t="shared" si="6"/>
        <v>0</v>
      </c>
      <c r="R13" s="174">
        <v>0</v>
      </c>
      <c r="S13" s="176">
        <f t="shared" si="7"/>
        <v>0</v>
      </c>
      <c r="T13" s="174">
        <v>0</v>
      </c>
      <c r="U13" s="176">
        <f t="shared" si="8"/>
        <v>0</v>
      </c>
      <c r="V13" s="174">
        <v>0</v>
      </c>
      <c r="W13" s="176">
        <f t="shared" si="9"/>
        <v>0</v>
      </c>
      <c r="X13" s="174">
        <v>0</v>
      </c>
      <c r="Y13" s="176">
        <f t="shared" si="10"/>
        <v>0</v>
      </c>
      <c r="Z13" s="174">
        <v>0</v>
      </c>
      <c r="AA13" s="176">
        <f t="shared" si="11"/>
        <v>0</v>
      </c>
      <c r="AB13" s="174">
        <v>0</v>
      </c>
      <c r="AC13" s="176">
        <f t="shared" si="12"/>
        <v>0</v>
      </c>
      <c r="AD13" s="179">
        <f t="shared" si="0"/>
        <v>0</v>
      </c>
      <c r="AE13" s="35" t="s">
        <v>172</v>
      </c>
    </row>
    <row r="14" spans="1:31" ht="24.95" customHeight="1">
      <c r="A14" s="278"/>
      <c r="B14" s="40" t="s">
        <v>34</v>
      </c>
      <c r="C14" s="41">
        <v>2.2393999999999998</v>
      </c>
      <c r="D14" s="35" t="s">
        <v>27</v>
      </c>
      <c r="E14" s="35" t="s">
        <v>28</v>
      </c>
      <c r="F14" s="174">
        <v>0</v>
      </c>
      <c r="G14" s="176">
        <f t="shared" si="1"/>
        <v>0</v>
      </c>
      <c r="H14" s="174">
        <v>0</v>
      </c>
      <c r="I14" s="176">
        <f t="shared" si="2"/>
        <v>0</v>
      </c>
      <c r="J14" s="174">
        <v>0</v>
      </c>
      <c r="K14" s="176">
        <f t="shared" si="3"/>
        <v>0</v>
      </c>
      <c r="L14" s="174">
        <v>0</v>
      </c>
      <c r="M14" s="176">
        <f t="shared" si="4"/>
        <v>0</v>
      </c>
      <c r="N14" s="174">
        <v>0</v>
      </c>
      <c r="O14" s="176">
        <f t="shared" si="5"/>
        <v>0</v>
      </c>
      <c r="P14" s="174">
        <v>0</v>
      </c>
      <c r="Q14" s="176">
        <f t="shared" si="6"/>
        <v>0</v>
      </c>
      <c r="R14" s="174">
        <v>0</v>
      </c>
      <c r="S14" s="176">
        <f t="shared" si="7"/>
        <v>0</v>
      </c>
      <c r="T14" s="174">
        <v>0</v>
      </c>
      <c r="U14" s="176">
        <f t="shared" si="8"/>
        <v>0</v>
      </c>
      <c r="V14" s="174">
        <v>0</v>
      </c>
      <c r="W14" s="176">
        <f t="shared" si="9"/>
        <v>0</v>
      </c>
      <c r="X14" s="174">
        <v>0</v>
      </c>
      <c r="Y14" s="176">
        <f t="shared" si="10"/>
        <v>0</v>
      </c>
      <c r="Z14" s="174">
        <v>0</v>
      </c>
      <c r="AA14" s="176">
        <f t="shared" si="11"/>
        <v>0</v>
      </c>
      <c r="AB14" s="174">
        <v>0</v>
      </c>
      <c r="AC14" s="176">
        <f t="shared" si="12"/>
        <v>0</v>
      </c>
      <c r="AD14" s="179">
        <f t="shared" si="0"/>
        <v>0</v>
      </c>
      <c r="AE14" s="35" t="s">
        <v>172</v>
      </c>
    </row>
    <row r="15" spans="1:31" ht="24.95" customHeight="1">
      <c r="A15" s="278"/>
      <c r="B15" s="42" t="s">
        <v>35</v>
      </c>
      <c r="C15" s="41">
        <v>1</v>
      </c>
      <c r="D15" s="35" t="s">
        <v>36</v>
      </c>
      <c r="E15" s="35" t="s">
        <v>37</v>
      </c>
      <c r="F15" s="174">
        <v>0</v>
      </c>
      <c r="G15" s="176">
        <f t="shared" si="1"/>
        <v>0</v>
      </c>
      <c r="H15" s="174">
        <v>0</v>
      </c>
      <c r="I15" s="176">
        <f t="shared" si="2"/>
        <v>0</v>
      </c>
      <c r="J15" s="174">
        <v>0</v>
      </c>
      <c r="K15" s="176">
        <f t="shared" si="3"/>
        <v>0</v>
      </c>
      <c r="L15" s="174">
        <v>0</v>
      </c>
      <c r="M15" s="176">
        <f t="shared" si="4"/>
        <v>0</v>
      </c>
      <c r="N15" s="174">
        <v>0</v>
      </c>
      <c r="O15" s="176">
        <f t="shared" si="5"/>
        <v>0</v>
      </c>
      <c r="P15" s="174">
        <v>0</v>
      </c>
      <c r="Q15" s="176">
        <f t="shared" si="6"/>
        <v>0</v>
      </c>
      <c r="R15" s="174">
        <v>0</v>
      </c>
      <c r="S15" s="176">
        <f t="shared" si="7"/>
        <v>0</v>
      </c>
      <c r="T15" s="174">
        <v>0</v>
      </c>
      <c r="U15" s="176">
        <f t="shared" si="8"/>
        <v>0</v>
      </c>
      <c r="V15" s="174">
        <v>0</v>
      </c>
      <c r="W15" s="176">
        <f t="shared" si="9"/>
        <v>0</v>
      </c>
      <c r="X15" s="174">
        <v>0</v>
      </c>
      <c r="Y15" s="176">
        <f t="shared" si="10"/>
        <v>0</v>
      </c>
      <c r="Z15" s="174">
        <v>0</v>
      </c>
      <c r="AA15" s="176">
        <f t="shared" si="11"/>
        <v>0</v>
      </c>
      <c r="AB15" s="174">
        <v>0</v>
      </c>
      <c r="AC15" s="176">
        <f t="shared" si="12"/>
        <v>0</v>
      </c>
      <c r="AD15" s="179">
        <f t="shared" si="0"/>
        <v>0</v>
      </c>
      <c r="AE15" s="35" t="s">
        <v>172</v>
      </c>
    </row>
    <row r="16" spans="1:31" ht="24.6" customHeight="1">
      <c r="A16" s="278"/>
      <c r="B16" s="59" t="s">
        <v>38</v>
      </c>
      <c r="C16" s="58">
        <v>28</v>
      </c>
      <c r="D16" s="35" t="s">
        <v>39</v>
      </c>
      <c r="E16" s="35" t="s">
        <v>40</v>
      </c>
      <c r="F16" s="222">
        <v>7.92</v>
      </c>
      <c r="G16" s="176">
        <f t="shared" si="1"/>
        <v>221.76</v>
      </c>
      <c r="H16" s="180">
        <v>7.92</v>
      </c>
      <c r="I16" s="176">
        <f t="shared" si="2"/>
        <v>221.76</v>
      </c>
      <c r="J16" s="180">
        <v>8.7119999999999997</v>
      </c>
      <c r="K16" s="176">
        <f t="shared" si="3"/>
        <v>243.93599999999998</v>
      </c>
      <c r="L16" s="180">
        <v>6.7320000000000002</v>
      </c>
      <c r="M16" s="176">
        <f t="shared" si="4"/>
        <v>188.49600000000001</v>
      </c>
      <c r="N16" s="180">
        <v>8.7119999999999997</v>
      </c>
      <c r="O16" s="176">
        <f t="shared" si="5"/>
        <v>243.93599999999998</v>
      </c>
      <c r="P16" s="180">
        <v>8.3160000000000007</v>
      </c>
      <c r="Q16" s="176">
        <f t="shared" si="6"/>
        <v>232.84800000000001</v>
      </c>
      <c r="R16" s="180">
        <v>7.92</v>
      </c>
      <c r="S16" s="176">
        <f t="shared" si="7"/>
        <v>221.76</v>
      </c>
      <c r="T16" s="180">
        <v>7.92</v>
      </c>
      <c r="U16" s="176">
        <f t="shared" si="8"/>
        <v>221.76</v>
      </c>
      <c r="V16" s="180">
        <v>8.3160000000000007</v>
      </c>
      <c r="W16" s="176">
        <f t="shared" si="9"/>
        <v>232.84800000000001</v>
      </c>
      <c r="X16" s="180">
        <v>7.68</v>
      </c>
      <c r="Y16" s="176">
        <f t="shared" si="10"/>
        <v>215.04</v>
      </c>
      <c r="Z16" s="180">
        <v>8.4480000000000004</v>
      </c>
      <c r="AA16" s="176">
        <f t="shared" si="11"/>
        <v>236.54400000000001</v>
      </c>
      <c r="AB16" s="180">
        <v>7.2960000000000003</v>
      </c>
      <c r="AC16" s="176">
        <f t="shared" si="12"/>
        <v>204.28800000000001</v>
      </c>
      <c r="AD16" s="179">
        <f t="shared" si="0"/>
        <v>2684.9759999999997</v>
      </c>
      <c r="AE16" s="35" t="s">
        <v>172</v>
      </c>
    </row>
    <row r="17" spans="1:44" ht="24.6" customHeight="1">
      <c r="A17" s="278"/>
      <c r="B17" s="60" t="s">
        <v>41</v>
      </c>
      <c r="C17" s="41">
        <v>28</v>
      </c>
      <c r="D17" s="35" t="s">
        <v>39</v>
      </c>
      <c r="E17" s="35" t="s">
        <v>40</v>
      </c>
      <c r="F17" s="181">
        <v>0</v>
      </c>
      <c r="G17" s="176">
        <f t="shared" si="1"/>
        <v>0</v>
      </c>
      <c r="H17" s="181">
        <v>0</v>
      </c>
      <c r="I17" s="176">
        <f t="shared" si="2"/>
        <v>0</v>
      </c>
      <c r="J17" s="181">
        <v>0</v>
      </c>
      <c r="K17" s="176">
        <f t="shared" si="3"/>
        <v>0</v>
      </c>
      <c r="L17" s="181">
        <v>0</v>
      </c>
      <c r="M17" s="176">
        <f t="shared" si="4"/>
        <v>0</v>
      </c>
      <c r="N17" s="181">
        <v>0</v>
      </c>
      <c r="O17" s="176">
        <f t="shared" si="5"/>
        <v>0</v>
      </c>
      <c r="P17" s="181">
        <v>0</v>
      </c>
      <c r="Q17" s="176">
        <f t="shared" si="6"/>
        <v>0</v>
      </c>
      <c r="R17" s="181">
        <v>0</v>
      </c>
      <c r="S17" s="176">
        <f t="shared" si="7"/>
        <v>0</v>
      </c>
      <c r="T17" s="181">
        <v>0</v>
      </c>
      <c r="U17" s="176">
        <f t="shared" si="8"/>
        <v>0</v>
      </c>
      <c r="V17" s="181">
        <v>0</v>
      </c>
      <c r="W17" s="176">
        <f t="shared" si="9"/>
        <v>0</v>
      </c>
      <c r="X17" s="181">
        <v>0</v>
      </c>
      <c r="Y17" s="176">
        <f t="shared" si="10"/>
        <v>0</v>
      </c>
      <c r="Z17" s="181">
        <v>0</v>
      </c>
      <c r="AA17" s="176">
        <f t="shared" si="11"/>
        <v>0</v>
      </c>
      <c r="AB17" s="181">
        <v>0</v>
      </c>
      <c r="AC17" s="176">
        <f t="shared" si="12"/>
        <v>0</v>
      </c>
      <c r="AD17" s="179">
        <f t="shared" si="0"/>
        <v>0</v>
      </c>
      <c r="AE17" s="35" t="s">
        <v>172</v>
      </c>
    </row>
    <row r="18" spans="1:44" ht="24.6" customHeight="1">
      <c r="A18" s="278"/>
      <c r="B18" s="42" t="s">
        <v>42</v>
      </c>
      <c r="C18" s="41">
        <v>1760</v>
      </c>
      <c r="D18" s="35" t="s">
        <v>43</v>
      </c>
      <c r="E18" s="35" t="s">
        <v>44</v>
      </c>
      <c r="F18" s="181"/>
      <c r="G18" s="176"/>
      <c r="H18" s="181"/>
      <c r="I18" s="176"/>
      <c r="J18" s="181"/>
      <c r="K18" s="176"/>
      <c r="L18" s="181"/>
      <c r="M18" s="176"/>
      <c r="N18" s="181"/>
      <c r="O18" s="176"/>
      <c r="P18" s="181"/>
      <c r="Q18" s="176"/>
      <c r="R18" s="181"/>
      <c r="S18" s="176"/>
      <c r="T18" s="181"/>
      <c r="U18" s="176"/>
      <c r="V18" s="181"/>
      <c r="W18" s="176"/>
      <c r="X18" s="181"/>
      <c r="Y18" s="176"/>
      <c r="Z18" s="181"/>
      <c r="AA18" s="176"/>
      <c r="AB18" s="181"/>
      <c r="AC18" s="176"/>
      <c r="AD18" s="179"/>
      <c r="AE18" s="35"/>
    </row>
    <row r="19" spans="1:44" ht="24.95" customHeight="1">
      <c r="A19" s="279"/>
      <c r="B19" s="42" t="s">
        <v>45</v>
      </c>
      <c r="C19" s="41">
        <v>677</v>
      </c>
      <c r="D19" s="35" t="s">
        <v>46</v>
      </c>
      <c r="E19" s="43" t="s">
        <v>47</v>
      </c>
      <c r="F19" s="174">
        <v>0</v>
      </c>
      <c r="G19" s="176">
        <f t="shared" si="1"/>
        <v>0</v>
      </c>
      <c r="H19" s="174">
        <v>0</v>
      </c>
      <c r="I19" s="176">
        <f t="shared" si="2"/>
        <v>0</v>
      </c>
      <c r="J19" s="174">
        <v>0</v>
      </c>
      <c r="K19" s="176">
        <f t="shared" si="3"/>
        <v>0</v>
      </c>
      <c r="L19" s="174">
        <v>0</v>
      </c>
      <c r="M19" s="176">
        <f t="shared" si="4"/>
        <v>0</v>
      </c>
      <c r="N19" s="174">
        <v>0</v>
      </c>
      <c r="O19" s="176">
        <f t="shared" si="5"/>
        <v>0</v>
      </c>
      <c r="P19" s="174">
        <v>0</v>
      </c>
      <c r="Q19" s="176">
        <f t="shared" si="6"/>
        <v>0</v>
      </c>
      <c r="R19" s="174">
        <v>0</v>
      </c>
      <c r="S19" s="176">
        <f t="shared" si="7"/>
        <v>0</v>
      </c>
      <c r="T19" s="174">
        <v>0</v>
      </c>
      <c r="U19" s="176">
        <f t="shared" si="8"/>
        <v>0</v>
      </c>
      <c r="V19" s="174">
        <v>0</v>
      </c>
      <c r="W19" s="176">
        <f t="shared" si="9"/>
        <v>0</v>
      </c>
      <c r="X19" s="174">
        <v>0</v>
      </c>
      <c r="Y19" s="176">
        <f t="shared" si="10"/>
        <v>0</v>
      </c>
      <c r="Z19" s="174">
        <v>0</v>
      </c>
      <c r="AA19" s="176">
        <f t="shared" si="11"/>
        <v>0</v>
      </c>
      <c r="AB19" s="174">
        <v>0</v>
      </c>
      <c r="AC19" s="176">
        <f t="shared" si="12"/>
        <v>0</v>
      </c>
      <c r="AD19" s="179">
        <f t="shared" si="0"/>
        <v>0</v>
      </c>
      <c r="AE19" s="35" t="s">
        <v>172</v>
      </c>
    </row>
    <row r="20" spans="1:44" ht="36.950000000000003" customHeight="1">
      <c r="A20" s="34" t="s">
        <v>48</v>
      </c>
      <c r="B20" s="40" t="s">
        <v>49</v>
      </c>
      <c r="C20" s="41">
        <v>0.49990000000000001</v>
      </c>
      <c r="D20" s="35" t="s">
        <v>50</v>
      </c>
      <c r="E20" s="35" t="s">
        <v>51</v>
      </c>
      <c r="F20" s="174">
        <v>2472.04</v>
      </c>
      <c r="G20" s="176">
        <f t="shared" si="1"/>
        <v>1235.772796</v>
      </c>
      <c r="H20" s="173">
        <v>2543.9500000000116</v>
      </c>
      <c r="I20" s="176">
        <f t="shared" si="2"/>
        <v>1271.7206050000059</v>
      </c>
      <c r="J20" s="174">
        <v>2683.429999999993</v>
      </c>
      <c r="K20" s="176">
        <f t="shared" si="3"/>
        <v>1341.4466569999965</v>
      </c>
      <c r="L20" s="173">
        <v>3605.2599999999948</v>
      </c>
      <c r="M20" s="176">
        <f t="shared" si="4"/>
        <v>1802.2694739999974</v>
      </c>
      <c r="N20" s="173">
        <v>4323.8700000000072</v>
      </c>
      <c r="O20" s="176">
        <f t="shared" si="5"/>
        <v>2161.5026130000037</v>
      </c>
      <c r="P20" s="173">
        <v>3702.2</v>
      </c>
      <c r="Q20" s="176">
        <f t="shared" si="6"/>
        <v>1850.7297799999999</v>
      </c>
      <c r="R20" s="173">
        <v>8287.36</v>
      </c>
      <c r="S20" s="176">
        <f t="shared" si="7"/>
        <v>4142.8512640000008</v>
      </c>
      <c r="T20" s="173">
        <v>3840.3600000000006</v>
      </c>
      <c r="U20" s="176">
        <f t="shared" si="8"/>
        <v>1919.7959640000004</v>
      </c>
      <c r="V20" s="173">
        <v>5335.25</v>
      </c>
      <c r="W20" s="176">
        <f t="shared" si="9"/>
        <v>2667.0914750000002</v>
      </c>
      <c r="X20" s="173">
        <v>4918.5399999999972</v>
      </c>
      <c r="Y20" s="176">
        <f t="shared" si="10"/>
        <v>2458.7781459999987</v>
      </c>
      <c r="Z20" s="173">
        <v>3379.41</v>
      </c>
      <c r="AA20" s="176">
        <f t="shared" si="11"/>
        <v>1689.3670589999999</v>
      </c>
      <c r="AB20" s="173">
        <v>3386.9300000000003</v>
      </c>
      <c r="AC20" s="176">
        <f t="shared" si="12"/>
        <v>1693.1263070000002</v>
      </c>
      <c r="AD20" s="179">
        <f t="shared" si="0"/>
        <v>24234.452140000005</v>
      </c>
      <c r="AE20" s="35" t="s">
        <v>172</v>
      </c>
    </row>
    <row r="21" spans="1:44" ht="24.95" customHeight="1">
      <c r="A21" s="277" t="s">
        <v>52</v>
      </c>
      <c r="B21" s="40" t="s">
        <v>53</v>
      </c>
      <c r="C21" s="41">
        <v>2.1019999999999999</v>
      </c>
      <c r="D21" s="35" t="s">
        <v>54</v>
      </c>
      <c r="E21" s="35" t="s">
        <v>37</v>
      </c>
      <c r="F21" s="200">
        <v>0</v>
      </c>
      <c r="G21" s="176">
        <f t="shared" si="1"/>
        <v>0</v>
      </c>
      <c r="H21" s="200">
        <v>0</v>
      </c>
      <c r="I21" s="176">
        <f t="shared" si="2"/>
        <v>0</v>
      </c>
      <c r="J21" s="200">
        <v>0</v>
      </c>
      <c r="K21" s="176">
        <f t="shared" si="3"/>
        <v>0</v>
      </c>
      <c r="L21" s="200">
        <v>0</v>
      </c>
      <c r="M21" s="176">
        <f t="shared" si="4"/>
        <v>0</v>
      </c>
      <c r="N21" s="200">
        <v>0</v>
      </c>
      <c r="O21" s="176">
        <f t="shared" si="5"/>
        <v>0</v>
      </c>
      <c r="P21" s="200">
        <v>0</v>
      </c>
      <c r="Q21" s="176">
        <f t="shared" si="6"/>
        <v>0</v>
      </c>
      <c r="R21" s="200">
        <v>0</v>
      </c>
      <c r="S21" s="176">
        <f t="shared" si="7"/>
        <v>0</v>
      </c>
      <c r="T21" s="200">
        <v>0</v>
      </c>
      <c r="U21" s="176">
        <f t="shared" si="8"/>
        <v>0</v>
      </c>
      <c r="V21" s="200">
        <v>0</v>
      </c>
      <c r="W21" s="176">
        <f t="shared" si="9"/>
        <v>0</v>
      </c>
      <c r="X21" s="200">
        <v>0</v>
      </c>
      <c r="Y21" s="176">
        <f t="shared" si="10"/>
        <v>0</v>
      </c>
      <c r="Z21" s="200">
        <v>0</v>
      </c>
      <c r="AA21" s="176">
        <f t="shared" si="11"/>
        <v>0</v>
      </c>
      <c r="AB21" s="200">
        <v>0</v>
      </c>
      <c r="AC21" s="176">
        <f t="shared" si="12"/>
        <v>0</v>
      </c>
      <c r="AD21" s="179">
        <f t="shared" si="0"/>
        <v>0</v>
      </c>
      <c r="AE21" s="35" t="s">
        <v>172</v>
      </c>
    </row>
    <row r="22" spans="1:44" ht="24.95" customHeight="1">
      <c r="A22" s="278"/>
      <c r="B22" s="40" t="s">
        <v>55</v>
      </c>
      <c r="C22" s="41">
        <v>0.79479999999999995</v>
      </c>
      <c r="D22" s="35" t="s">
        <v>56</v>
      </c>
      <c r="E22" s="35" t="s">
        <v>57</v>
      </c>
      <c r="F22" s="174">
        <v>0</v>
      </c>
      <c r="G22" s="176">
        <f t="shared" si="1"/>
        <v>0</v>
      </c>
      <c r="H22" s="174">
        <v>0</v>
      </c>
      <c r="I22" s="176">
        <f t="shared" si="2"/>
        <v>0</v>
      </c>
      <c r="J22" s="174">
        <v>0</v>
      </c>
      <c r="K22" s="176">
        <f t="shared" si="3"/>
        <v>0</v>
      </c>
      <c r="L22" s="174">
        <v>0</v>
      </c>
      <c r="M22" s="176">
        <f t="shared" si="4"/>
        <v>0</v>
      </c>
      <c r="N22" s="174">
        <v>0</v>
      </c>
      <c r="O22" s="176">
        <f t="shared" si="5"/>
        <v>0</v>
      </c>
      <c r="P22" s="174">
        <v>0</v>
      </c>
      <c r="Q22" s="176">
        <f t="shared" si="6"/>
        <v>0</v>
      </c>
      <c r="R22" s="174">
        <v>0</v>
      </c>
      <c r="S22" s="176">
        <f t="shared" si="7"/>
        <v>0</v>
      </c>
      <c r="T22" s="174">
        <v>0</v>
      </c>
      <c r="U22" s="176">
        <f t="shared" si="8"/>
        <v>0</v>
      </c>
      <c r="V22" s="174">
        <v>0</v>
      </c>
      <c r="W22" s="176">
        <f t="shared" si="9"/>
        <v>0</v>
      </c>
      <c r="X22" s="174">
        <v>0</v>
      </c>
      <c r="Y22" s="176">
        <f t="shared" si="10"/>
        <v>0</v>
      </c>
      <c r="Z22" s="174">
        <v>0</v>
      </c>
      <c r="AA22" s="176">
        <f t="shared" si="11"/>
        <v>0</v>
      </c>
      <c r="AB22" s="174">
        <v>0</v>
      </c>
      <c r="AC22" s="176">
        <f t="shared" si="12"/>
        <v>0</v>
      </c>
      <c r="AD22" s="179">
        <f t="shared" si="0"/>
        <v>0</v>
      </c>
      <c r="AE22" s="35" t="s">
        <v>172</v>
      </c>
    </row>
    <row r="23" spans="1:44" ht="24.95" customHeight="1">
      <c r="A23" s="278"/>
      <c r="B23" s="40" t="s">
        <v>58</v>
      </c>
      <c r="C23" s="41">
        <v>0.54100000000000004</v>
      </c>
      <c r="D23" s="35" t="s">
        <v>56</v>
      </c>
      <c r="E23" s="35" t="s">
        <v>57</v>
      </c>
      <c r="F23" s="173">
        <v>0</v>
      </c>
      <c r="G23" s="176">
        <f t="shared" si="1"/>
        <v>0</v>
      </c>
      <c r="H23" s="173">
        <v>0</v>
      </c>
      <c r="I23" s="176">
        <f t="shared" si="2"/>
        <v>0</v>
      </c>
      <c r="J23" s="173">
        <v>0</v>
      </c>
      <c r="K23" s="176">
        <f t="shared" si="3"/>
        <v>0</v>
      </c>
      <c r="L23" s="173">
        <v>0</v>
      </c>
      <c r="M23" s="176">
        <f t="shared" si="4"/>
        <v>0</v>
      </c>
      <c r="N23" s="173">
        <v>0</v>
      </c>
      <c r="O23" s="176">
        <f t="shared" si="5"/>
        <v>0</v>
      </c>
      <c r="P23" s="173">
        <v>0</v>
      </c>
      <c r="Q23" s="176">
        <f t="shared" si="6"/>
        <v>0</v>
      </c>
      <c r="R23" s="173">
        <v>0</v>
      </c>
      <c r="S23" s="176">
        <f t="shared" si="7"/>
        <v>0</v>
      </c>
      <c r="T23" s="173">
        <v>0</v>
      </c>
      <c r="U23" s="176">
        <f t="shared" si="8"/>
        <v>0</v>
      </c>
      <c r="V23" s="173">
        <v>0</v>
      </c>
      <c r="W23" s="176">
        <f t="shared" si="9"/>
        <v>0</v>
      </c>
      <c r="X23" s="173">
        <v>0</v>
      </c>
      <c r="Y23" s="176">
        <f t="shared" si="10"/>
        <v>0</v>
      </c>
      <c r="Z23" s="173">
        <v>0</v>
      </c>
      <c r="AA23" s="176">
        <f t="shared" si="11"/>
        <v>0</v>
      </c>
      <c r="AB23" s="173">
        <v>0</v>
      </c>
      <c r="AC23" s="176">
        <f t="shared" si="12"/>
        <v>0</v>
      </c>
      <c r="AD23" s="179">
        <f t="shared" si="0"/>
        <v>0</v>
      </c>
      <c r="AE23" s="35" t="s">
        <v>172</v>
      </c>
      <c r="AR23" s="44"/>
    </row>
    <row r="24" spans="1:44" ht="24.95" customHeight="1">
      <c r="A24" s="278"/>
      <c r="B24" s="38" t="s">
        <v>59</v>
      </c>
      <c r="C24" s="41">
        <v>2.3199999999999998</v>
      </c>
      <c r="D24" s="35" t="s">
        <v>54</v>
      </c>
      <c r="E24" s="43" t="s">
        <v>37</v>
      </c>
      <c r="F24" s="174">
        <v>0</v>
      </c>
      <c r="G24" s="176">
        <f t="shared" si="1"/>
        <v>0</v>
      </c>
      <c r="H24" s="174">
        <v>0</v>
      </c>
      <c r="I24" s="176">
        <f t="shared" si="2"/>
        <v>0</v>
      </c>
      <c r="J24" s="174">
        <v>0</v>
      </c>
      <c r="K24" s="176">
        <f t="shared" si="3"/>
        <v>0</v>
      </c>
      <c r="L24" s="174">
        <v>0</v>
      </c>
      <c r="M24" s="176">
        <f t="shared" si="4"/>
        <v>0</v>
      </c>
      <c r="N24" s="174">
        <v>0</v>
      </c>
      <c r="O24" s="176">
        <f t="shared" si="5"/>
        <v>0</v>
      </c>
      <c r="P24" s="174">
        <v>0</v>
      </c>
      <c r="Q24" s="176">
        <f t="shared" si="6"/>
        <v>0</v>
      </c>
      <c r="R24" s="174">
        <v>0</v>
      </c>
      <c r="S24" s="176">
        <f t="shared" si="7"/>
        <v>0</v>
      </c>
      <c r="T24" s="174">
        <v>0</v>
      </c>
      <c r="U24" s="176">
        <f t="shared" si="8"/>
        <v>0</v>
      </c>
      <c r="V24" s="174">
        <v>0</v>
      </c>
      <c r="W24" s="176">
        <f t="shared" si="9"/>
        <v>0</v>
      </c>
      <c r="X24" s="174">
        <v>0</v>
      </c>
      <c r="Y24" s="176">
        <f t="shared" si="10"/>
        <v>0</v>
      </c>
      <c r="Z24" s="174">
        <v>0</v>
      </c>
      <c r="AA24" s="176">
        <f t="shared" si="11"/>
        <v>0</v>
      </c>
      <c r="AB24" s="174">
        <v>0</v>
      </c>
      <c r="AC24" s="176">
        <f t="shared" si="12"/>
        <v>0</v>
      </c>
      <c r="AD24" s="179">
        <f t="shared" si="0"/>
        <v>0</v>
      </c>
      <c r="AE24" s="35" t="s">
        <v>172</v>
      </c>
      <c r="AR24" s="46"/>
    </row>
    <row r="25" spans="1:44" ht="25.5" customHeight="1">
      <c r="A25" s="279"/>
      <c r="B25" s="114" t="s">
        <v>60</v>
      </c>
      <c r="C25" s="41">
        <v>2.7078000000000002</v>
      </c>
      <c r="D25" s="35" t="s">
        <v>27</v>
      </c>
      <c r="E25" s="35" t="s">
        <v>28</v>
      </c>
      <c r="F25" s="174">
        <v>0</v>
      </c>
      <c r="G25" s="176">
        <f t="shared" si="1"/>
        <v>0</v>
      </c>
      <c r="H25" s="174">
        <v>0</v>
      </c>
      <c r="I25" s="176">
        <f t="shared" si="2"/>
        <v>0</v>
      </c>
      <c r="J25" s="174">
        <v>0</v>
      </c>
      <c r="K25" s="176">
        <f t="shared" si="3"/>
        <v>0</v>
      </c>
      <c r="L25" s="174">
        <v>0</v>
      </c>
      <c r="M25" s="176">
        <f t="shared" si="4"/>
        <v>0</v>
      </c>
      <c r="N25" s="174">
        <v>0</v>
      </c>
      <c r="O25" s="176">
        <f t="shared" si="5"/>
        <v>0</v>
      </c>
      <c r="P25" s="174">
        <v>0</v>
      </c>
      <c r="Q25" s="176">
        <f t="shared" si="6"/>
        <v>0</v>
      </c>
      <c r="R25" s="174">
        <v>0</v>
      </c>
      <c r="S25" s="176">
        <f t="shared" si="7"/>
        <v>0</v>
      </c>
      <c r="T25" s="174">
        <v>0</v>
      </c>
      <c r="U25" s="176">
        <f t="shared" si="8"/>
        <v>0</v>
      </c>
      <c r="V25" s="174">
        <v>0</v>
      </c>
      <c r="W25" s="176">
        <f t="shared" si="9"/>
        <v>0</v>
      </c>
      <c r="X25" s="174">
        <v>0</v>
      </c>
      <c r="Y25" s="176">
        <f t="shared" si="10"/>
        <v>0</v>
      </c>
      <c r="Z25" s="174">
        <v>0</v>
      </c>
      <c r="AA25" s="176">
        <f t="shared" si="11"/>
        <v>0</v>
      </c>
      <c r="AB25" s="174">
        <v>0</v>
      </c>
      <c r="AC25" s="176">
        <f t="shared" si="12"/>
        <v>0</v>
      </c>
      <c r="AD25" s="179">
        <f t="shared" si="0"/>
        <v>0</v>
      </c>
      <c r="AE25" s="35" t="s">
        <v>172</v>
      </c>
      <c r="AR25" s="46"/>
    </row>
    <row r="26" spans="1:44" ht="25.5" customHeight="1">
      <c r="A26" s="280" t="s">
        <v>20</v>
      </c>
      <c r="B26" s="280"/>
      <c r="C26" s="280"/>
      <c r="D26" s="280"/>
      <c r="E26" s="280"/>
      <c r="F26" s="132"/>
      <c r="G26" s="133">
        <f t="shared" ref="G26:AD26" si="13">SUM(G8:G25)</f>
        <v>1457.532796</v>
      </c>
      <c r="H26" s="133"/>
      <c r="I26" s="133">
        <f t="shared" si="13"/>
        <v>1493.4806050000059</v>
      </c>
      <c r="J26" s="133"/>
      <c r="K26" s="133">
        <f t="shared" si="13"/>
        <v>1585.3826569999965</v>
      </c>
      <c r="L26" s="133"/>
      <c r="M26" s="133">
        <f t="shared" si="13"/>
        <v>1990.7654739999975</v>
      </c>
      <c r="N26" s="133"/>
      <c r="O26" s="133">
        <f t="shared" si="13"/>
        <v>2405.4386130000039</v>
      </c>
      <c r="P26" s="133"/>
      <c r="Q26" s="133">
        <f t="shared" si="13"/>
        <v>2083.5777800000001</v>
      </c>
      <c r="R26" s="133"/>
      <c r="S26" s="133">
        <f t="shared" si="13"/>
        <v>4364.611264000001</v>
      </c>
      <c r="T26" s="133"/>
      <c r="U26" s="133">
        <f t="shared" si="13"/>
        <v>2141.5559640000001</v>
      </c>
      <c r="V26" s="133"/>
      <c r="W26" s="133">
        <f t="shared" si="13"/>
        <v>2899.9394750000001</v>
      </c>
      <c r="X26" s="133"/>
      <c r="Y26" s="133">
        <f t="shared" si="13"/>
        <v>2673.8181459999987</v>
      </c>
      <c r="Z26" s="133"/>
      <c r="AA26" s="133">
        <f t="shared" si="13"/>
        <v>1925.911059</v>
      </c>
      <c r="AB26" s="133"/>
      <c r="AC26" s="133">
        <f t="shared" si="13"/>
        <v>1897.4143070000002</v>
      </c>
      <c r="AD26" s="133">
        <f t="shared" si="13"/>
        <v>26919.428140000004</v>
      </c>
      <c r="AE26" s="35" t="s">
        <v>172</v>
      </c>
      <c r="AR26" s="46"/>
    </row>
    <row r="27" spans="1:44" s="33" customFormat="1" ht="24.95" customHeight="1">
      <c r="A27" s="33" t="s">
        <v>61</v>
      </c>
      <c r="B27" s="31" t="s">
        <v>62</v>
      </c>
      <c r="F27" s="57"/>
      <c r="G27" s="44"/>
      <c r="J27" s="53"/>
      <c r="AR27" s="54"/>
    </row>
    <row r="28" spans="1:44" ht="24.95" customHeight="1">
      <c r="B28" s="31" t="s">
        <v>63</v>
      </c>
      <c r="K28" s="44"/>
      <c r="L28" s="44"/>
      <c r="M28" s="44"/>
      <c r="N28" s="44"/>
      <c r="P28" s="44"/>
      <c r="Q28" s="44"/>
      <c r="R28" s="44"/>
      <c r="S28" s="44"/>
      <c r="AR28" s="46"/>
    </row>
    <row r="29" spans="1:44" ht="24.95" customHeight="1">
      <c r="B29" s="115" t="s">
        <v>64</v>
      </c>
      <c r="K29" s="44"/>
      <c r="L29" s="44"/>
      <c r="M29" s="44"/>
      <c r="N29" s="44"/>
      <c r="P29" s="44"/>
      <c r="Q29" s="44"/>
      <c r="R29" s="44"/>
      <c r="S29" s="44"/>
      <c r="AR29" s="46"/>
    </row>
    <row r="30" spans="1:44" ht="24.95" customHeight="1">
      <c r="B30" s="115" t="s">
        <v>173</v>
      </c>
      <c r="K30" s="44"/>
      <c r="L30" s="44"/>
      <c r="M30" s="44"/>
      <c r="N30" s="44"/>
      <c r="P30" s="44"/>
      <c r="Q30" s="44"/>
      <c r="R30" s="44"/>
      <c r="S30" s="44"/>
      <c r="AR30" s="46"/>
    </row>
    <row r="31" spans="1:44" ht="24.95" customHeight="1">
      <c r="B31" s="115" t="s">
        <v>66</v>
      </c>
      <c r="K31" s="44"/>
      <c r="L31" s="44"/>
      <c r="M31" s="44"/>
      <c r="N31" s="44"/>
      <c r="P31" s="44"/>
      <c r="Q31" s="44"/>
      <c r="R31" s="44"/>
      <c r="S31" s="44"/>
      <c r="AR31" s="46"/>
    </row>
    <row r="32" spans="1:44" ht="24.95" customHeight="1">
      <c r="B32" s="115" t="s">
        <v>67</v>
      </c>
      <c r="K32" s="47"/>
      <c r="L32" s="48"/>
      <c r="M32" s="49"/>
      <c r="N32" s="47"/>
      <c r="P32" s="47"/>
      <c r="Q32" s="48"/>
      <c r="R32" s="49"/>
      <c r="S32" s="47"/>
    </row>
    <row r="33" spans="1:49" ht="24.95" customHeight="1">
      <c r="B33" s="115" t="s">
        <v>68</v>
      </c>
      <c r="K33" s="47"/>
      <c r="L33" s="48"/>
      <c r="M33" s="49"/>
      <c r="N33" s="47"/>
      <c r="P33" s="47"/>
      <c r="Q33" s="48"/>
      <c r="R33" s="49"/>
      <c r="S33" s="47"/>
      <c r="AW33" s="45"/>
    </row>
    <row r="34" spans="1:49" ht="24.95" customHeight="1">
      <c r="B34" s="31" t="s">
        <v>69</v>
      </c>
      <c r="K34" s="47"/>
      <c r="L34" s="48"/>
      <c r="M34" s="49"/>
      <c r="N34" s="47"/>
      <c r="P34" s="47"/>
      <c r="Q34" s="48"/>
      <c r="R34" s="49"/>
      <c r="S34" s="47"/>
      <c r="AW34" s="45"/>
    </row>
    <row r="35" spans="1:49" ht="24.95" customHeight="1">
      <c r="K35" s="47"/>
      <c r="L35" s="48"/>
      <c r="M35" s="49"/>
      <c r="N35" s="47"/>
      <c r="P35" s="47"/>
      <c r="Q35" s="48"/>
      <c r="R35" s="49"/>
      <c r="S35" s="47"/>
      <c r="AW35" s="45"/>
    </row>
    <row r="36" spans="1:49" ht="24.95" customHeight="1">
      <c r="B36" s="281" t="s">
        <v>174</v>
      </c>
      <c r="C36" s="281"/>
      <c r="D36" s="281"/>
      <c r="E36" s="281"/>
      <c r="J36" s="31"/>
      <c r="AW36" s="45"/>
    </row>
    <row r="37" spans="1:49" ht="24.95" customHeight="1">
      <c r="B37" s="116" t="s">
        <v>73</v>
      </c>
      <c r="C37" s="116" t="s">
        <v>175</v>
      </c>
      <c r="D37" s="116" t="s">
        <v>176</v>
      </c>
      <c r="E37" s="116" t="s">
        <v>5</v>
      </c>
      <c r="J37" s="31"/>
      <c r="AW37" s="45"/>
    </row>
    <row r="38" spans="1:49" ht="24.95" customHeight="1">
      <c r="B38" s="117" t="s">
        <v>76</v>
      </c>
      <c r="C38" s="118">
        <f>(SUM(AD8:AD19))/1000</f>
        <v>2.6849759999999998</v>
      </c>
      <c r="D38" s="199">
        <f>(C38*100)/$C$41</f>
        <v>9.9741197548336906</v>
      </c>
      <c r="E38" s="117" t="s">
        <v>177</v>
      </c>
      <c r="J38" s="31"/>
      <c r="AW38" s="45"/>
    </row>
    <row r="39" spans="1:49" ht="24.95" customHeight="1">
      <c r="B39" s="117" t="s">
        <v>77</v>
      </c>
      <c r="C39" s="118">
        <f>$AD$20/1000</f>
        <v>24.234452140000005</v>
      </c>
      <c r="D39" s="199">
        <f>(C39*100)/$C$41</f>
        <v>90.02588024516632</v>
      </c>
      <c r="E39" s="117" t="s">
        <v>177</v>
      </c>
      <c r="J39" s="31"/>
      <c r="AW39" s="45"/>
    </row>
    <row r="40" spans="1:49" ht="24.95" customHeight="1">
      <c r="B40" s="117" t="s">
        <v>78</v>
      </c>
      <c r="C40" s="118">
        <f>SUM(AD21:AD24)/1000</f>
        <v>0</v>
      </c>
      <c r="D40" s="199">
        <f>(C40*100)/$C$41</f>
        <v>0</v>
      </c>
      <c r="E40" s="117" t="s">
        <v>177</v>
      </c>
      <c r="J40" s="31"/>
      <c r="AW40" s="45"/>
    </row>
    <row r="41" spans="1:49" ht="24.95" customHeight="1">
      <c r="A41" s="50"/>
      <c r="B41" s="117" t="s">
        <v>20</v>
      </c>
      <c r="C41" s="118">
        <f>SUM(C38:C40)</f>
        <v>26.919428140000004</v>
      </c>
      <c r="D41" s="199">
        <f>(C41*100)/$C$41</f>
        <v>100</v>
      </c>
      <c r="E41" s="117" t="s">
        <v>177</v>
      </c>
      <c r="J41" s="31"/>
      <c r="AW41" s="45"/>
    </row>
    <row r="42" spans="1:49" ht="24.95" customHeight="1">
      <c r="A42" s="50"/>
      <c r="B42" s="48"/>
      <c r="J42" s="31"/>
      <c r="AW42" s="45"/>
    </row>
    <row r="43" spans="1:49" ht="24.95" customHeight="1">
      <c r="A43" s="50"/>
      <c r="B43" s="48"/>
      <c r="J43" s="31"/>
      <c r="AW43" s="45"/>
    </row>
    <row r="44" spans="1:49" ht="24.95" customHeight="1">
      <c r="J44" s="31"/>
      <c r="AW44" s="45"/>
    </row>
    <row r="45" spans="1:49" ht="24.95" customHeight="1">
      <c r="J45" s="31"/>
      <c r="AW45" s="45"/>
    </row>
    <row r="46" spans="1:49" ht="24.95" customHeight="1">
      <c r="J46" s="31"/>
      <c r="AW46" s="45"/>
    </row>
    <row r="47" spans="1:49" ht="24.95" customHeight="1">
      <c r="J47" s="31"/>
    </row>
    <row r="48" spans="1:49" ht="24.95" customHeight="1">
      <c r="J48" s="31"/>
    </row>
    <row r="49" spans="10:10" ht="24.95" customHeight="1">
      <c r="J49" s="31"/>
    </row>
  </sheetData>
  <mergeCells count="25"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0929-654D-4BB6-B8FA-B2E923E10122}">
  <sheetPr>
    <tabColor rgb="FFFFFF00"/>
  </sheetPr>
  <dimension ref="A1:R29"/>
  <sheetViews>
    <sheetView topLeftCell="B1" zoomScale="125" zoomScaleNormal="70" workbookViewId="0">
      <selection activeCell="N4" sqref="N4"/>
    </sheetView>
  </sheetViews>
  <sheetFormatPr defaultColWidth="25.25" defaultRowHeight="24"/>
  <cols>
    <col min="1" max="1" width="41" style="6" customWidth="1"/>
    <col min="2" max="2" width="24.125" style="6" customWidth="1"/>
    <col min="3" max="15" width="10.375" style="6" customWidth="1"/>
    <col min="16" max="16" width="3.125" style="6" customWidth="1"/>
    <col min="17" max="17" width="13" style="6" customWidth="1"/>
    <col min="18" max="16384" width="25.25" style="6"/>
  </cols>
  <sheetData>
    <row r="1" spans="1:18" ht="29.25">
      <c r="A1" s="5" t="s">
        <v>139</v>
      </c>
      <c r="B1" s="3" t="s">
        <v>140</v>
      </c>
      <c r="C1" s="3" t="s">
        <v>141</v>
      </c>
      <c r="D1" s="3" t="s">
        <v>142</v>
      </c>
      <c r="E1" s="3" t="s">
        <v>143</v>
      </c>
      <c r="F1" s="3" t="s">
        <v>144</v>
      </c>
      <c r="G1" s="3" t="s">
        <v>145</v>
      </c>
      <c r="H1" s="3" t="s">
        <v>146</v>
      </c>
      <c r="I1" s="3" t="s">
        <v>147</v>
      </c>
      <c r="J1" s="3" t="s">
        <v>148</v>
      </c>
      <c r="K1" s="3" t="s">
        <v>149</v>
      </c>
      <c r="L1" s="3" t="s">
        <v>150</v>
      </c>
      <c r="M1" s="3" t="s">
        <v>151</v>
      </c>
      <c r="N1" s="3" t="s">
        <v>152</v>
      </c>
      <c r="O1" s="2" t="s">
        <v>153</v>
      </c>
      <c r="Q1" s="21" t="s">
        <v>154</v>
      </c>
    </row>
    <row r="2" spans="1:18" ht="29.25">
      <c r="B2" s="4" t="s">
        <v>155</v>
      </c>
      <c r="C2" s="19">
        <v>20</v>
      </c>
      <c r="D2" s="19">
        <v>20</v>
      </c>
      <c r="E2" s="19">
        <v>22</v>
      </c>
      <c r="F2" s="19">
        <v>17</v>
      </c>
      <c r="G2" s="19">
        <v>22</v>
      </c>
      <c r="H2" s="19">
        <v>21</v>
      </c>
      <c r="I2" s="19">
        <v>20</v>
      </c>
      <c r="J2" s="19">
        <v>20</v>
      </c>
      <c r="K2" s="19">
        <v>21</v>
      </c>
      <c r="L2" s="19">
        <v>20</v>
      </c>
      <c r="M2" s="19">
        <v>22</v>
      </c>
      <c r="N2" s="19">
        <v>19</v>
      </c>
      <c r="O2" s="1">
        <f>SUM(C2:N2)</f>
        <v>244</v>
      </c>
      <c r="Q2" s="20">
        <f>D23*E23*F23*H23*I23</f>
        <v>1.2E-2</v>
      </c>
      <c r="R2" s="6" t="s">
        <v>156</v>
      </c>
    </row>
    <row r="3" spans="1:18">
      <c r="B3" s="4" t="s">
        <v>157</v>
      </c>
      <c r="C3" s="19">
        <v>33</v>
      </c>
      <c r="D3" s="19">
        <v>33</v>
      </c>
      <c r="E3" s="19">
        <v>33</v>
      </c>
      <c r="F3" s="19">
        <v>33</v>
      </c>
      <c r="G3" s="19">
        <v>33</v>
      </c>
      <c r="H3" s="19">
        <v>33</v>
      </c>
      <c r="I3" s="19">
        <v>33</v>
      </c>
      <c r="J3" s="19">
        <v>33</v>
      </c>
      <c r="K3" s="19">
        <v>33</v>
      </c>
      <c r="L3" s="19">
        <v>32</v>
      </c>
      <c r="M3" s="19">
        <v>32</v>
      </c>
      <c r="N3" s="19">
        <v>32</v>
      </c>
      <c r="O3" s="1">
        <f>SUM(C3:N3)</f>
        <v>393</v>
      </c>
      <c r="P3" s="7"/>
    </row>
    <row r="4" spans="1:18">
      <c r="B4" s="29" t="s">
        <v>158</v>
      </c>
      <c r="C4" s="217">
        <f>C2*C3*$Q$2</f>
        <v>7.92</v>
      </c>
      <c r="D4" s="217">
        <f t="shared" ref="D4:N4" si="0">D2*D3*$Q$2</f>
        <v>7.92</v>
      </c>
      <c r="E4" s="217">
        <f t="shared" si="0"/>
        <v>8.7119999999999997</v>
      </c>
      <c r="F4" s="217">
        <f>F2*F3*$Q$2</f>
        <v>6.7320000000000002</v>
      </c>
      <c r="G4" s="217">
        <f t="shared" si="0"/>
        <v>8.7119999999999997</v>
      </c>
      <c r="H4" s="217">
        <f t="shared" si="0"/>
        <v>8.3160000000000007</v>
      </c>
      <c r="I4" s="217">
        <f t="shared" si="0"/>
        <v>7.92</v>
      </c>
      <c r="J4" s="217">
        <f t="shared" si="0"/>
        <v>7.92</v>
      </c>
      <c r="K4" s="217">
        <f t="shared" si="0"/>
        <v>8.3160000000000007</v>
      </c>
      <c r="L4" s="217">
        <f t="shared" si="0"/>
        <v>7.68</v>
      </c>
      <c r="M4" s="217">
        <f t="shared" si="0"/>
        <v>8.4480000000000004</v>
      </c>
      <c r="N4" s="217">
        <f t="shared" si="0"/>
        <v>7.2960000000000003</v>
      </c>
      <c r="O4" s="1">
        <f>SUM(C4:N4)</f>
        <v>95.89200000000001</v>
      </c>
    </row>
    <row r="5" spans="1:18">
      <c r="B5" s="8" t="s">
        <v>159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160</v>
      </c>
    </row>
    <row r="10" spans="1:18" ht="96">
      <c r="A10" s="10" t="s">
        <v>161</v>
      </c>
    </row>
    <row r="12" spans="1:18" ht="72">
      <c r="A12" s="10" t="s">
        <v>162</v>
      </c>
    </row>
    <row r="14" spans="1:18" ht="54.75" customHeight="1">
      <c r="A14" s="10" t="s">
        <v>163</v>
      </c>
    </row>
    <row r="22" spans="1:10" ht="72">
      <c r="D22" s="11" t="s">
        <v>164</v>
      </c>
      <c r="E22" s="11" t="s">
        <v>165</v>
      </c>
      <c r="F22" s="11" t="s">
        <v>166</v>
      </c>
      <c r="G22" s="12" t="s">
        <v>167</v>
      </c>
      <c r="H22" s="12" t="s">
        <v>168</v>
      </c>
      <c r="I22" s="13">
        <v>1E-3</v>
      </c>
      <c r="J22" s="12" t="s">
        <v>169</v>
      </c>
    </row>
    <row r="23" spans="1:10">
      <c r="A23" s="30" t="s">
        <v>158</v>
      </c>
      <c r="B23" s="14" t="s">
        <v>37</v>
      </c>
      <c r="C23" s="15">
        <f>D23*E23*F23*H23*I23*J23</f>
        <v>2.9279999999999999</v>
      </c>
      <c r="D23" s="16">
        <v>1</v>
      </c>
      <c r="E23" s="16">
        <v>1</v>
      </c>
      <c r="F23" s="16">
        <v>0.3</v>
      </c>
      <c r="G23" s="17">
        <f>O3</f>
        <v>393</v>
      </c>
      <c r="H23" s="16">
        <v>40</v>
      </c>
      <c r="I23" s="16">
        <f>I22</f>
        <v>1E-3</v>
      </c>
      <c r="J23" s="16">
        <f>O2</f>
        <v>244</v>
      </c>
    </row>
    <row r="27" spans="1:10" ht="28.5" customHeight="1"/>
    <row r="29" spans="1:10" ht="43.5" customHeight="1">
      <c r="D29" s="18">
        <f>D23*E23*F23*G23*H23*J23</f>
        <v>1150704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B1" zoomScaleNormal="70" zoomScaleSheetLayoutView="100" workbookViewId="0">
      <selection activeCell="B57" sqref="B57"/>
    </sheetView>
  </sheetViews>
  <sheetFormatPr defaultColWidth="9.125" defaultRowHeight="14.25"/>
  <cols>
    <col min="1" max="1" width="6.125" style="62" customWidth="1"/>
    <col min="2" max="2" width="34.25" style="62" customWidth="1"/>
    <col min="3" max="3" width="8" style="62" customWidth="1"/>
    <col min="4" max="6" width="14.125" style="62" customWidth="1"/>
    <col min="7" max="7" width="14.125" style="75" customWidth="1"/>
    <col min="8" max="8" width="48.75" style="62" bestFit="1" customWidth="1"/>
    <col min="9" max="9" width="9.125" style="62"/>
    <col min="10" max="10" width="16.125" style="62" customWidth="1"/>
    <col min="11" max="11" width="23.125" style="62" customWidth="1"/>
    <col min="12" max="12" width="9.125" style="62"/>
    <col min="13" max="13" width="8.875" style="62" hidden="1" customWidth="1"/>
    <col min="14" max="15" width="0" style="62" hidden="1" customWidth="1"/>
    <col min="16" max="16" width="9.125" style="62"/>
    <col min="17" max="17" width="23.125" style="62" customWidth="1"/>
    <col min="18" max="19" width="9.125" style="62"/>
    <col min="20" max="20" width="15.125" style="62" bestFit="1" customWidth="1"/>
    <col min="21" max="21" width="12.125" style="62" bestFit="1" customWidth="1"/>
    <col min="22" max="22" width="15.125" style="62" bestFit="1" customWidth="1"/>
    <col min="23" max="16384" width="9.125" style="62"/>
  </cols>
  <sheetData>
    <row r="2" spans="1:13" ht="17.25">
      <c r="A2" s="289"/>
      <c r="B2" s="290" t="s">
        <v>178</v>
      </c>
      <c r="C2" s="289" t="s">
        <v>179</v>
      </c>
      <c r="D2" s="291" t="s">
        <v>180</v>
      </c>
      <c r="E2" s="292"/>
      <c r="F2" s="292"/>
      <c r="G2" s="292"/>
      <c r="H2" s="290" t="s">
        <v>181</v>
      </c>
      <c r="J2" s="287" t="s">
        <v>182</v>
      </c>
      <c r="K2" s="288"/>
    </row>
    <row r="3" spans="1:13">
      <c r="A3" s="289"/>
      <c r="B3" s="290"/>
      <c r="C3" s="289"/>
      <c r="D3" s="61" t="s">
        <v>183</v>
      </c>
      <c r="E3" s="61" t="s">
        <v>184</v>
      </c>
      <c r="F3" s="61" t="s">
        <v>185</v>
      </c>
      <c r="G3" s="63" t="s">
        <v>153</v>
      </c>
      <c r="H3" s="290"/>
      <c r="J3" s="64" t="s">
        <v>186</v>
      </c>
      <c r="K3" s="65" t="s">
        <v>187</v>
      </c>
    </row>
    <row r="4" spans="1:13">
      <c r="A4" s="289"/>
      <c r="B4" s="290"/>
      <c r="C4" s="289"/>
      <c r="D4" s="61" t="s">
        <v>188</v>
      </c>
      <c r="E4" s="61" t="s">
        <v>189</v>
      </c>
      <c r="F4" s="61" t="s">
        <v>190</v>
      </c>
      <c r="G4" s="63" t="s">
        <v>191</v>
      </c>
      <c r="H4" s="290"/>
      <c r="J4" s="64" t="s">
        <v>192</v>
      </c>
      <c r="K4" s="66">
        <v>1</v>
      </c>
    </row>
    <row r="5" spans="1:13">
      <c r="A5" s="67" t="s">
        <v>193</v>
      </c>
      <c r="C5" s="68"/>
      <c r="D5" s="68"/>
      <c r="E5" s="68"/>
      <c r="F5" s="68"/>
      <c r="G5" s="69"/>
      <c r="H5" s="70"/>
      <c r="J5" s="64" t="s">
        <v>194</v>
      </c>
      <c r="K5" s="66">
        <v>30</v>
      </c>
    </row>
    <row r="6" spans="1:13">
      <c r="A6" s="71"/>
      <c r="B6" s="72" t="s">
        <v>195</v>
      </c>
      <c r="C6" s="71" t="s">
        <v>196</v>
      </c>
      <c r="D6" s="73">
        <f>D69*$G$69*10^-6</f>
        <v>5.7221999999999995E-2</v>
      </c>
      <c r="E6" s="73">
        <f>E69*$G$69*10^-6</f>
        <v>1.02E-6</v>
      </c>
      <c r="F6" s="73">
        <f>F69*$G$69*10^-6</f>
        <v>1.02E-7</v>
      </c>
      <c r="G6" s="69">
        <f t="shared" ref="G6:G15" si="0">D6+(E6*$K$5)+(F6*$K$7)</f>
        <v>5.7279629999999991E-2</v>
      </c>
      <c r="H6" s="74" t="s">
        <v>197</v>
      </c>
      <c r="I6" s="75"/>
      <c r="J6" s="64" t="s">
        <v>198</v>
      </c>
      <c r="K6" s="66">
        <v>28</v>
      </c>
    </row>
    <row r="7" spans="1:13">
      <c r="A7" s="71"/>
      <c r="B7" s="72" t="s">
        <v>195</v>
      </c>
      <c r="C7" s="71" t="s">
        <v>199</v>
      </c>
      <c r="D7" s="73">
        <f>D69/1000000</f>
        <v>5.6099999999999997E-2</v>
      </c>
      <c r="E7" s="73">
        <f t="shared" ref="E7" si="1">E69/1000000</f>
        <v>9.9999999999999995E-7</v>
      </c>
      <c r="F7" s="73">
        <f>F69/1000000</f>
        <v>1.0000000000000001E-7</v>
      </c>
      <c r="G7" s="69">
        <f t="shared" si="0"/>
        <v>5.6156499999999998E-2</v>
      </c>
      <c r="H7" s="74" t="s">
        <v>197</v>
      </c>
      <c r="I7" s="75"/>
      <c r="J7" s="64" t="s">
        <v>200</v>
      </c>
      <c r="K7" s="66">
        <v>265</v>
      </c>
    </row>
    <row r="8" spans="1:13">
      <c r="A8" s="71"/>
      <c r="B8" s="72" t="s">
        <v>201</v>
      </c>
      <c r="C8" s="71" t="s">
        <v>37</v>
      </c>
      <c r="D8" s="73">
        <f>D70*$G$70*10^-6</f>
        <v>1.0574699999999999</v>
      </c>
      <c r="E8" s="73">
        <f t="shared" ref="E8:F8" si="2">E70*$G$70*10^-6</f>
        <v>1.047E-5</v>
      </c>
      <c r="F8" s="73">
        <f t="shared" si="2"/>
        <v>1.5705E-5</v>
      </c>
      <c r="G8" s="69">
        <f t="shared" si="0"/>
        <v>1.0619459249999998</v>
      </c>
      <c r="H8" s="74" t="s">
        <v>197</v>
      </c>
      <c r="I8" s="75"/>
      <c r="J8" s="64" t="s">
        <v>202</v>
      </c>
      <c r="K8" s="66">
        <v>23500</v>
      </c>
    </row>
    <row r="9" spans="1:13">
      <c r="A9" s="71"/>
      <c r="B9" s="72" t="s">
        <v>203</v>
      </c>
      <c r="C9" s="71" t="s">
        <v>204</v>
      </c>
      <c r="D9" s="73">
        <f>D71*$G$71*10^-6</f>
        <v>3.2096984443713019</v>
      </c>
      <c r="E9" s="73">
        <f>E71*$G$71*10^-6</f>
        <v>1.2440691644850007E-4</v>
      </c>
      <c r="F9" s="73">
        <f>F71*$G$71*10^-6</f>
        <v>2.4881383289700012E-5</v>
      </c>
      <c r="G9" s="69">
        <f t="shared" si="0"/>
        <v>3.2200242184365275</v>
      </c>
      <c r="H9" s="74" t="s">
        <v>205</v>
      </c>
      <c r="I9" s="75"/>
      <c r="J9" s="64" t="s">
        <v>206</v>
      </c>
      <c r="K9" s="66">
        <v>16100</v>
      </c>
    </row>
    <row r="10" spans="1:13">
      <c r="A10" s="71"/>
      <c r="B10" s="72" t="s">
        <v>207</v>
      </c>
      <c r="C10" s="71" t="s">
        <v>204</v>
      </c>
      <c r="D10" s="73">
        <f>D72*$G$72*10^-6</f>
        <v>3.2353401009425418</v>
      </c>
      <c r="E10" s="73">
        <f>E72*$G$72*10^-6</f>
        <v>1.2540077910630005E-4</v>
      </c>
      <c r="F10" s="73">
        <f>F72*$G$72*10^-6</f>
        <v>2.5080155821260009E-5</v>
      </c>
      <c r="G10" s="69">
        <f t="shared" si="0"/>
        <v>3.2457483656083648</v>
      </c>
      <c r="H10" s="74" t="s">
        <v>205</v>
      </c>
      <c r="I10" s="75"/>
      <c r="J10" s="62" t="s">
        <v>208</v>
      </c>
    </row>
    <row r="11" spans="1:13">
      <c r="A11" s="71"/>
      <c r="B11" s="72" t="s">
        <v>209</v>
      </c>
      <c r="C11" s="71" t="s">
        <v>204</v>
      </c>
      <c r="D11" s="73">
        <f>D73*$G$73*10^-6</f>
        <v>2.6987220000000001</v>
      </c>
      <c r="E11" s="73">
        <f>E73*$G$73*10^-6</f>
        <v>1.0925999999999999E-4</v>
      </c>
      <c r="F11" s="73">
        <f>F73*$G$73*10^-6</f>
        <v>2.1852E-5</v>
      </c>
      <c r="G11" s="69">
        <f t="shared" si="0"/>
        <v>2.7077905800000002</v>
      </c>
      <c r="H11" s="74" t="s">
        <v>197</v>
      </c>
      <c r="I11" s="75"/>
    </row>
    <row r="12" spans="1:13">
      <c r="A12" s="71"/>
      <c r="B12" s="72" t="s">
        <v>210</v>
      </c>
      <c r="C12" s="71" t="s">
        <v>37</v>
      </c>
      <c r="D12" s="73">
        <f>D74*$G$74*10^-6</f>
        <v>3.0866199999999999</v>
      </c>
      <c r="E12" s="73">
        <f t="shared" ref="E12:F12" si="3">E74*$G$74*10^-6</f>
        <v>3.1399999999999998E-5</v>
      </c>
      <c r="F12" s="73">
        <f t="shared" si="3"/>
        <v>4.7099999999999993E-5</v>
      </c>
      <c r="G12" s="69">
        <f t="shared" si="0"/>
        <v>3.1000435</v>
      </c>
      <c r="H12" s="74" t="s">
        <v>197</v>
      </c>
      <c r="I12" s="75"/>
      <c r="L12" s="76" t="s">
        <v>4</v>
      </c>
    </row>
    <row r="13" spans="1:13">
      <c r="A13" s="71"/>
      <c r="B13" s="72" t="s">
        <v>211</v>
      </c>
      <c r="C13" s="71" t="s">
        <v>37</v>
      </c>
      <c r="D13" s="73">
        <f>D75*$G$75*10^-6</f>
        <v>2.534157</v>
      </c>
      <c r="E13" s="73">
        <f t="shared" ref="E13:F13" si="4">E75*$G$75*10^-6</f>
        <v>2.637E-5</v>
      </c>
      <c r="F13" s="73">
        <f t="shared" si="4"/>
        <v>3.9554999999999997E-5</v>
      </c>
      <c r="G13" s="69">
        <f t="shared" si="0"/>
        <v>2.5454301749999999</v>
      </c>
      <c r="H13" s="74" t="s">
        <v>197</v>
      </c>
      <c r="I13" s="75"/>
      <c r="J13" s="62" t="s">
        <v>212</v>
      </c>
      <c r="K13" s="62" t="s">
        <v>213</v>
      </c>
      <c r="L13" s="77">
        <v>2.1019999999999999</v>
      </c>
      <c r="M13" s="62" t="s">
        <v>54</v>
      </c>
    </row>
    <row r="14" spans="1:13">
      <c r="A14" s="71"/>
      <c r="B14" s="72" t="s">
        <v>214</v>
      </c>
      <c r="C14" s="71" t="s">
        <v>204</v>
      </c>
      <c r="D14" s="73">
        <f>D76*$G$76*10^-6</f>
        <v>2.4688949999999998</v>
      </c>
      <c r="E14" s="73">
        <f>E76*$G$76*10^-6</f>
        <v>1.0359E-4</v>
      </c>
      <c r="F14" s="73">
        <f t="shared" ref="F14" si="5">F76*$G$76*10^-6</f>
        <v>2.0718000000000001E-5</v>
      </c>
      <c r="G14" s="69">
        <f t="shared" si="0"/>
        <v>2.4774929700000001</v>
      </c>
      <c r="H14" s="74" t="s">
        <v>197</v>
      </c>
      <c r="I14" s="75"/>
      <c r="K14" s="62" t="s">
        <v>215</v>
      </c>
      <c r="L14" s="77">
        <v>0.79479999999999995</v>
      </c>
      <c r="M14" s="62" t="s">
        <v>56</v>
      </c>
    </row>
    <row r="15" spans="1:13">
      <c r="A15" s="71"/>
      <c r="B15" s="72" t="s">
        <v>216</v>
      </c>
      <c r="C15" s="71" t="s">
        <v>204</v>
      </c>
      <c r="D15" s="73">
        <f>D77*$G$77*10^-6</f>
        <v>1.6797219999999999</v>
      </c>
      <c r="E15" s="73">
        <f t="shared" ref="E15:F15" si="6">E77*$G$77*10^-6</f>
        <v>2.6619999999999999E-5</v>
      </c>
      <c r="F15" s="73">
        <f t="shared" si="6"/>
        <v>2.6620000000000001E-6</v>
      </c>
      <c r="G15" s="69">
        <f t="shared" si="0"/>
        <v>1.6812260299999999</v>
      </c>
      <c r="H15" s="74" t="s">
        <v>197</v>
      </c>
      <c r="I15" s="75"/>
      <c r="K15" s="62" t="s">
        <v>59</v>
      </c>
      <c r="L15" s="77">
        <v>2.3199999999999998</v>
      </c>
      <c r="M15" s="62" t="s">
        <v>54</v>
      </c>
    </row>
    <row r="16" spans="1:13">
      <c r="A16" s="67"/>
      <c r="B16" s="72" t="s">
        <v>216</v>
      </c>
      <c r="C16" s="71" t="s">
        <v>37</v>
      </c>
      <c r="D16" s="73">
        <f>D15/0.54</f>
        <v>3.1105962962962961</v>
      </c>
      <c r="E16" s="73">
        <f t="shared" ref="E16:F16" si="7">E15/0.54</f>
        <v>4.9296296296296292E-5</v>
      </c>
      <c r="F16" s="73">
        <f t="shared" si="7"/>
        <v>4.9296296296296292E-6</v>
      </c>
      <c r="G16" s="69">
        <f>D16+(E16*$K$5)+(F16*$K$7)</f>
        <v>3.1133815370370366</v>
      </c>
      <c r="H16" s="74" t="s">
        <v>217</v>
      </c>
      <c r="I16" s="75"/>
      <c r="K16" s="62" t="s">
        <v>218</v>
      </c>
      <c r="L16" s="78">
        <v>4.3548999999999998</v>
      </c>
      <c r="M16" s="62" t="s">
        <v>54</v>
      </c>
    </row>
    <row r="17" spans="1:9">
      <c r="A17" s="67"/>
      <c r="B17" s="72" t="s">
        <v>219</v>
      </c>
      <c r="C17" s="71" t="s">
        <v>204</v>
      </c>
      <c r="D17" s="73">
        <f>D78*$G$78*10^-6</f>
        <v>2.1815639999999998</v>
      </c>
      <c r="E17" s="73">
        <f t="shared" ref="E17:F17" si="8">E78*$G$78*10^-6</f>
        <v>9.4439999999999997E-5</v>
      </c>
      <c r="F17" s="73">
        <f t="shared" si="8"/>
        <v>1.8887999999999996E-5</v>
      </c>
      <c r="G17" s="69">
        <f>D17+(E17*$K$5)+(F17*$K$7)</f>
        <v>2.1894025199999998</v>
      </c>
      <c r="H17" s="74" t="s">
        <v>197</v>
      </c>
      <c r="I17" s="75"/>
    </row>
    <row r="18" spans="1:9">
      <c r="A18" s="67"/>
      <c r="B18" s="72" t="s">
        <v>220</v>
      </c>
      <c r="C18" s="71" t="s">
        <v>37</v>
      </c>
      <c r="D18" s="73"/>
      <c r="E18" s="73">
        <f>E79*$G$79*10^-6</f>
        <v>4.7969999999999995E-4</v>
      </c>
      <c r="F18" s="73">
        <f>F79*$G$79*10^-6</f>
        <v>6.3960000000000004E-5</v>
      </c>
      <c r="G18" s="69">
        <f>D18+(E18*$K$6)+(F18*$K$7)</f>
        <v>3.0380999999999998E-2</v>
      </c>
      <c r="H18" s="74" t="s">
        <v>197</v>
      </c>
      <c r="I18" s="75"/>
    </row>
    <row r="19" spans="1:9">
      <c r="A19" s="67"/>
      <c r="B19" s="72" t="s">
        <v>221</v>
      </c>
      <c r="C19" s="71" t="s">
        <v>37</v>
      </c>
      <c r="D19" s="73"/>
      <c r="E19" s="73">
        <f>E81*$G$81*10^-6</f>
        <v>2.2589999999999999E-4</v>
      </c>
      <c r="F19" s="73">
        <f>F81*$G$81*10^-6</f>
        <v>3.012E-5</v>
      </c>
      <c r="G19" s="69">
        <f t="shared" ref="G19:G22" si="9">D19+(E19*$K$6)+(F19*$K$7)</f>
        <v>1.4307E-2</v>
      </c>
      <c r="H19" s="74" t="s">
        <v>197</v>
      </c>
      <c r="I19" s="75"/>
    </row>
    <row r="20" spans="1:9">
      <c r="A20" s="67"/>
      <c r="B20" s="72" t="s">
        <v>222</v>
      </c>
      <c r="C20" s="71" t="s">
        <v>37</v>
      </c>
      <c r="D20" s="73"/>
      <c r="E20" s="73">
        <f>E82*$G$82*10^-6</f>
        <v>5.5590000000000001E-4</v>
      </c>
      <c r="F20" s="73">
        <f>F82*$G$82*10^-6</f>
        <v>7.4120000000000002E-5</v>
      </c>
      <c r="G20" s="69">
        <f>D20+(E20*$K$6)+(F20*$K$7)</f>
        <v>3.5207000000000002E-2</v>
      </c>
      <c r="H20" s="74" t="s">
        <v>197</v>
      </c>
      <c r="I20" s="75"/>
    </row>
    <row r="21" spans="1:9">
      <c r="A21" s="67"/>
      <c r="B21" s="72" t="s">
        <v>223</v>
      </c>
      <c r="C21" s="71" t="s">
        <v>37</v>
      </c>
      <c r="D21" s="73"/>
      <c r="E21" s="73">
        <f t="shared" ref="E21:F21" si="10">E83*$G$83*10^-6</f>
        <v>5.0339999999999998E-4</v>
      </c>
      <c r="F21" s="73">
        <f t="shared" si="10"/>
        <v>6.7120000000000008E-5</v>
      </c>
      <c r="G21" s="69">
        <f>D21+(E21*$K$6)+(F21*$K$7)</f>
        <v>3.1882000000000001E-2</v>
      </c>
      <c r="H21" s="74" t="s">
        <v>197</v>
      </c>
      <c r="I21" s="75"/>
    </row>
    <row r="22" spans="1:9">
      <c r="A22" s="67"/>
      <c r="B22" s="72" t="s">
        <v>224</v>
      </c>
      <c r="C22" s="71" t="s">
        <v>57</v>
      </c>
      <c r="D22" s="73"/>
      <c r="E22" s="73">
        <f>E84*$G$84*10^-6</f>
        <v>2.0929999999999998E-5</v>
      </c>
      <c r="F22" s="73">
        <f>F84*$G$84*10^-6</f>
        <v>2.0929999999999997E-6</v>
      </c>
      <c r="G22" s="69">
        <f t="shared" si="9"/>
        <v>1.1406849999999998E-3</v>
      </c>
      <c r="H22" s="74" t="s">
        <v>197</v>
      </c>
      <c r="I22" s="75"/>
    </row>
    <row r="23" spans="1:9">
      <c r="A23" s="67"/>
      <c r="B23" s="72" t="s">
        <v>225</v>
      </c>
      <c r="C23" s="71" t="s">
        <v>37</v>
      </c>
      <c r="D23" s="73">
        <f>D79*$G$79*10^-6</f>
        <v>1.79088</v>
      </c>
      <c r="E23" s="73"/>
      <c r="F23" s="73"/>
      <c r="G23" s="69">
        <f>D23+(E23*$K$5)+(F23*$K$7)</f>
        <v>1.79088</v>
      </c>
      <c r="H23" s="74" t="s">
        <v>197</v>
      </c>
      <c r="I23" s="75"/>
    </row>
    <row r="24" spans="1:9">
      <c r="A24" s="67"/>
      <c r="B24" s="72" t="s">
        <v>226</v>
      </c>
      <c r="C24" s="71" t="s">
        <v>37</v>
      </c>
      <c r="D24" s="73">
        <f>D81*$G$81*10^-6</f>
        <v>0.753</v>
      </c>
      <c r="E24" s="73"/>
      <c r="F24" s="73"/>
      <c r="G24" s="69">
        <f>D24+(E24*$K$5)+(F24*$K$7)</f>
        <v>0.753</v>
      </c>
      <c r="H24" s="74" t="s">
        <v>197</v>
      </c>
      <c r="I24" s="75"/>
    </row>
    <row r="25" spans="1:9">
      <c r="A25" s="67"/>
      <c r="B25" s="72" t="s">
        <v>227</v>
      </c>
      <c r="C25" s="71" t="s">
        <v>37</v>
      </c>
      <c r="D25" s="73">
        <f>D82*$G$82*10^-6</f>
        <v>1.853</v>
      </c>
      <c r="E25" s="73"/>
      <c r="F25" s="73"/>
      <c r="G25" s="69">
        <f>D25+(E25*$K$5)+(F25*$K$7)</f>
        <v>1.853</v>
      </c>
      <c r="H25" s="74" t="s">
        <v>197</v>
      </c>
      <c r="I25" s="75"/>
    </row>
    <row r="26" spans="1:9">
      <c r="A26" s="67"/>
      <c r="B26" s="72" t="s">
        <v>228</v>
      </c>
      <c r="C26" s="71" t="s">
        <v>37</v>
      </c>
      <c r="D26" s="73">
        <f>D83*$G$83*10^-6</f>
        <v>1.6779999999999999</v>
      </c>
      <c r="E26" s="73"/>
      <c r="F26" s="73"/>
      <c r="G26" s="69">
        <f>D26+(E26*$K$5)+(F26*$K$7)</f>
        <v>1.6779999999999999</v>
      </c>
      <c r="H26" s="74" t="s">
        <v>197</v>
      </c>
      <c r="I26" s="75"/>
    </row>
    <row r="27" spans="1:9">
      <c r="A27" s="67"/>
      <c r="B27" s="72" t="s">
        <v>229</v>
      </c>
      <c r="C27" s="71" t="s">
        <v>57</v>
      </c>
      <c r="D27" s="73">
        <f>D84*$G$84*10^-6</f>
        <v>1.1427779999999998</v>
      </c>
      <c r="E27" s="73"/>
      <c r="F27" s="73"/>
      <c r="G27" s="69">
        <f>D27+(E27*$K$5)+(F27*$K$7)</f>
        <v>1.1427779999999998</v>
      </c>
      <c r="H27" s="74" t="s">
        <v>197</v>
      </c>
      <c r="I27" s="75"/>
    </row>
    <row r="28" spans="1:9">
      <c r="A28" s="67" t="s">
        <v>230</v>
      </c>
      <c r="B28" s="72"/>
      <c r="C28" s="71"/>
      <c r="D28" s="73"/>
      <c r="E28" s="73"/>
      <c r="F28" s="73"/>
      <c r="G28" s="69"/>
      <c r="H28" s="74"/>
      <c r="I28" s="75"/>
    </row>
    <row r="29" spans="1:9">
      <c r="A29" s="67"/>
      <c r="B29" s="72" t="s">
        <v>231</v>
      </c>
      <c r="C29" s="79" t="s">
        <v>204</v>
      </c>
      <c r="D29" s="73">
        <f>D90*$G$90*10^-6</f>
        <v>2.1815639999999998</v>
      </c>
      <c r="E29" s="73">
        <f>E90*$G$90*10^-6</f>
        <v>1.0388399999999999E-3</v>
      </c>
      <c r="F29" s="73">
        <f>F90*$G$90*10^-6</f>
        <v>1.0073600000000001E-4</v>
      </c>
      <c r="G29" s="69">
        <f t="shared" ref="G29:G35" si="11">D29+(E29*$K$5)+(F29*$K$7)</f>
        <v>2.2394242399999995</v>
      </c>
      <c r="H29" s="74" t="s">
        <v>232</v>
      </c>
      <c r="I29" s="75"/>
    </row>
    <row r="30" spans="1:9">
      <c r="A30" s="67"/>
      <c r="B30" s="72" t="s">
        <v>233</v>
      </c>
      <c r="C30" s="79" t="s">
        <v>204</v>
      </c>
      <c r="D30" s="73">
        <f>D91*$G$91*10^-6</f>
        <v>2.1815639999999998</v>
      </c>
      <c r="E30" s="73">
        <f t="shared" ref="E30:F30" si="12">E91*$G$91*10^-6</f>
        <v>7.8699999999999994E-4</v>
      </c>
      <c r="F30" s="73">
        <f t="shared" si="12"/>
        <v>2.5183999999999997E-4</v>
      </c>
      <c r="G30" s="69">
        <f t="shared" si="11"/>
        <v>2.2719116000000001</v>
      </c>
      <c r="H30" s="74" t="s">
        <v>232</v>
      </c>
      <c r="I30" s="75"/>
    </row>
    <row r="31" spans="1:9">
      <c r="A31" s="67"/>
      <c r="B31" s="72" t="s">
        <v>234</v>
      </c>
      <c r="C31" s="79" t="s">
        <v>204</v>
      </c>
      <c r="D31" s="73">
        <f>D92*$G$92*10^-6</f>
        <v>2.1815639999999998</v>
      </c>
      <c r="E31" s="73">
        <f t="shared" ref="E31:F31" si="13">E92*$G$92*10^-6</f>
        <v>1.1962399999999999E-4</v>
      </c>
      <c r="F31" s="73">
        <f t="shared" si="13"/>
        <v>1.7943599999999999E-4</v>
      </c>
      <c r="G31" s="69">
        <f t="shared" si="11"/>
        <v>2.2327032600000001</v>
      </c>
      <c r="H31" s="74" t="s">
        <v>232</v>
      </c>
      <c r="I31" s="75"/>
    </row>
    <row r="32" spans="1:9">
      <c r="A32" s="67"/>
      <c r="B32" s="72" t="s">
        <v>235</v>
      </c>
      <c r="C32" s="79" t="s">
        <v>204</v>
      </c>
      <c r="D32" s="73">
        <f>D93*$G$93*10^-6</f>
        <v>2.6987220000000001</v>
      </c>
      <c r="E32" s="73">
        <f t="shared" ref="E32" si="14">E93*$G$93*10^-6</f>
        <v>1.4203800000000001E-4</v>
      </c>
      <c r="F32" s="73">
        <f>F93*$G$93*10^-6</f>
        <v>1.4203800000000001E-4</v>
      </c>
      <c r="G32" s="69">
        <f t="shared" si="11"/>
        <v>2.7406232100000003</v>
      </c>
      <c r="H32" s="74" t="s">
        <v>232</v>
      </c>
      <c r="I32" s="75"/>
    </row>
    <row r="33" spans="1:9">
      <c r="A33" s="67"/>
      <c r="B33" s="72" t="s">
        <v>236</v>
      </c>
      <c r="C33" s="79" t="s">
        <v>37</v>
      </c>
      <c r="D33" s="73">
        <f>D94*$G$94*10^-6</f>
        <v>2.1261899999999998</v>
      </c>
      <c r="E33" s="73">
        <f t="shared" ref="E33:F33" si="15">E94*$G$94*10^-6</f>
        <v>3.4867999999999995E-3</v>
      </c>
      <c r="F33" s="73">
        <f t="shared" si="15"/>
        <v>1.1369999999999999E-4</v>
      </c>
      <c r="G33" s="69">
        <f t="shared" si="11"/>
        <v>2.2609244999999998</v>
      </c>
      <c r="H33" s="74" t="s">
        <v>237</v>
      </c>
      <c r="I33" s="75"/>
    </row>
    <row r="34" spans="1:9">
      <c r="A34" s="67"/>
      <c r="B34" s="72" t="s">
        <v>238</v>
      </c>
      <c r="C34" s="79" t="s">
        <v>204</v>
      </c>
      <c r="D34" s="73">
        <f>D95*$G$95*10^-6</f>
        <v>1.6797219999999999</v>
      </c>
      <c r="E34" s="73">
        <f t="shared" ref="E34:F34" si="16">E95*$G$95*10^-6</f>
        <v>1.65044E-3</v>
      </c>
      <c r="F34" s="73">
        <f t="shared" si="16"/>
        <v>5.3240000000000002E-6</v>
      </c>
      <c r="G34" s="69">
        <f t="shared" si="11"/>
        <v>1.73064606</v>
      </c>
      <c r="H34" s="74" t="s">
        <v>232</v>
      </c>
      <c r="I34" s="75"/>
    </row>
    <row r="35" spans="1:9">
      <c r="A35" s="67"/>
      <c r="B35" s="72" t="s">
        <v>238</v>
      </c>
      <c r="C35" s="71" t="s">
        <v>37</v>
      </c>
      <c r="D35" s="73">
        <f>D34/0.54</f>
        <v>3.1105962962962961</v>
      </c>
      <c r="E35" s="73">
        <f t="shared" ref="E35:F35" si="17">E34/0.54</f>
        <v>3.0563703703703703E-3</v>
      </c>
      <c r="F35" s="73">
        <f t="shared" si="17"/>
        <v>9.8592592592592585E-6</v>
      </c>
      <c r="G35" s="69">
        <f t="shared" si="11"/>
        <v>3.2049001111111108</v>
      </c>
      <c r="H35" s="74" t="s">
        <v>239</v>
      </c>
      <c r="I35" s="75"/>
    </row>
    <row r="36" spans="1:9">
      <c r="A36" s="67" t="s">
        <v>240</v>
      </c>
      <c r="B36" s="72"/>
      <c r="C36" s="71"/>
      <c r="D36" s="73"/>
      <c r="E36" s="73"/>
      <c r="F36" s="73"/>
      <c r="G36" s="69"/>
      <c r="H36" s="74"/>
      <c r="I36" s="75"/>
    </row>
    <row r="37" spans="1:9">
      <c r="A37" s="67"/>
      <c r="B37" s="80" t="s">
        <v>241</v>
      </c>
      <c r="C37" s="79"/>
      <c r="D37" s="73"/>
      <c r="E37" s="73"/>
      <c r="F37" s="73"/>
      <c r="G37" s="69"/>
      <c r="H37" s="74"/>
      <c r="I37" s="75"/>
    </row>
    <row r="38" spans="1:9">
      <c r="A38" s="67"/>
      <c r="B38" s="81" t="s">
        <v>242</v>
      </c>
      <c r="C38" s="79" t="s">
        <v>204</v>
      </c>
      <c r="D38" s="73">
        <f>D102*$G$102/(10^6)</f>
        <v>2.6987220000000001</v>
      </c>
      <c r="E38" s="73">
        <f t="shared" ref="E38:F38" si="18">E102*$G$102/(10^6)</f>
        <v>1.5114300000000004E-4</v>
      </c>
      <c r="F38" s="73">
        <f t="shared" si="18"/>
        <v>1.0416120000000001E-3</v>
      </c>
      <c r="G38" s="69">
        <f>D38+(E38*$K$5)+(F38*$K$7)</f>
        <v>2.9792834700000004</v>
      </c>
      <c r="H38" s="74" t="s">
        <v>243</v>
      </c>
      <c r="I38" s="75"/>
    </row>
    <row r="39" spans="1:9">
      <c r="A39" s="67"/>
      <c r="B39" s="81" t="s">
        <v>244</v>
      </c>
      <c r="C39" s="79" t="s">
        <v>204</v>
      </c>
      <c r="D39" s="73">
        <f>D103*$G$103/(10^6)</f>
        <v>2.6987220000000001</v>
      </c>
      <c r="E39" s="73">
        <f t="shared" ref="E39:F39" si="19">E103*$G$103/(10^6)</f>
        <v>1.5114300000000004E-4</v>
      </c>
      <c r="F39" s="73">
        <f t="shared" si="19"/>
        <v>1.0416120000000001E-3</v>
      </c>
      <c r="G39" s="69">
        <f>D39+(E39*$K$5)+(F39*$K$7)</f>
        <v>2.9792834700000004</v>
      </c>
      <c r="H39" s="74" t="s">
        <v>243</v>
      </c>
      <c r="I39" s="75"/>
    </row>
    <row r="40" spans="1:9">
      <c r="A40" s="67"/>
      <c r="B40" s="81" t="s">
        <v>245</v>
      </c>
      <c r="C40" s="79" t="s">
        <v>204</v>
      </c>
      <c r="D40" s="73">
        <f>D104*$G$104/(10^6)</f>
        <v>2.6987220000000001</v>
      </c>
      <c r="E40" s="73">
        <f t="shared" ref="E40:F40" si="20">E104*$G$104/(10^6)</f>
        <v>1.5114300000000004E-4</v>
      </c>
      <c r="F40" s="73">
        <f t="shared" si="20"/>
        <v>1.0416120000000001E-3</v>
      </c>
      <c r="G40" s="69">
        <f>D40+(E40*$K$5)+(F40*$K$7)</f>
        <v>2.9792834700000004</v>
      </c>
      <c r="H40" s="74" t="s">
        <v>243</v>
      </c>
      <c r="I40" s="75"/>
    </row>
    <row r="41" spans="1:9">
      <c r="A41" s="67"/>
      <c r="B41" s="81" t="s">
        <v>246</v>
      </c>
      <c r="C41" s="79" t="s">
        <v>204</v>
      </c>
      <c r="D41" s="73">
        <f>D105*$G$105/(10^6)</f>
        <v>2.6987220000000001</v>
      </c>
      <c r="E41" s="73">
        <f t="shared" ref="E41:F41" si="21">E105*$G$105/(10^6)</f>
        <v>1.5114300000000004E-4</v>
      </c>
      <c r="F41" s="73">
        <f t="shared" si="21"/>
        <v>1.0416120000000001E-3</v>
      </c>
      <c r="G41" s="69">
        <f>D41+(E41*$K$5)+(F41*$K$7)</f>
        <v>2.9792834700000004</v>
      </c>
      <c r="H41" s="74" t="s">
        <v>243</v>
      </c>
      <c r="I41" s="75"/>
    </row>
    <row r="42" spans="1:9">
      <c r="A42" s="67"/>
      <c r="B42" s="80" t="s">
        <v>247</v>
      </c>
      <c r="C42" s="79"/>
      <c r="D42" s="73"/>
      <c r="E42" s="73"/>
      <c r="F42" s="73"/>
      <c r="G42" s="69"/>
      <c r="H42" s="74"/>
      <c r="I42" s="75"/>
    </row>
    <row r="43" spans="1:9">
      <c r="A43" s="67"/>
      <c r="B43" s="81" t="s">
        <v>242</v>
      </c>
      <c r="C43" s="79" t="s">
        <v>204</v>
      </c>
      <c r="D43" s="73">
        <f>D107*$G$107/(10^6)</f>
        <v>2.1815639999999998</v>
      </c>
      <c r="E43" s="73">
        <f>E107*$G$107/(10^6)</f>
        <v>2.5184000000000001E-3</v>
      </c>
      <c r="F43" s="73">
        <f>F107*$G$107/(10^6)</f>
        <v>6.2960000000000007E-5</v>
      </c>
      <c r="G43" s="69">
        <f>D43+(E43*$K$5)+(F43*$K$7)</f>
        <v>2.2738003999999998</v>
      </c>
      <c r="H43" s="74" t="s">
        <v>243</v>
      </c>
      <c r="I43" s="75"/>
    </row>
    <row r="44" spans="1:9">
      <c r="A44" s="70"/>
      <c r="B44" s="81" t="s">
        <v>244</v>
      </c>
      <c r="C44" s="79" t="s">
        <v>204</v>
      </c>
      <c r="D44" s="73">
        <f>D108*$G$108/(10^6)</f>
        <v>2.1815639999999998</v>
      </c>
      <c r="E44" s="73">
        <f t="shared" ref="E44:F44" si="22">E108*$G$108/(10^6)</f>
        <v>0</v>
      </c>
      <c r="F44" s="73">
        <f t="shared" si="22"/>
        <v>0</v>
      </c>
      <c r="G44" s="69">
        <f>D44+(E44*$K$5)+(F44*$K$7)</f>
        <v>2.1815639999999998</v>
      </c>
      <c r="H44" s="74" t="s">
        <v>243</v>
      </c>
      <c r="I44" s="75"/>
    </row>
    <row r="45" spans="1:9">
      <c r="A45" s="70"/>
      <c r="B45" s="81" t="s">
        <v>245</v>
      </c>
      <c r="C45" s="79" t="s">
        <v>204</v>
      </c>
      <c r="D45" s="73">
        <f>D109*$G$109/(10^6)</f>
        <v>2.1815639999999998</v>
      </c>
      <c r="E45" s="73">
        <f t="shared" ref="E45:F45" si="23">E109*$G$109/(10^6)</f>
        <v>1.5740000000000001E-3</v>
      </c>
      <c r="F45" s="73">
        <f t="shared" si="23"/>
        <v>6.2960000000000007E-5</v>
      </c>
      <c r="G45" s="69">
        <f>D45+(E45*$K$5)+(F45*$K$7)</f>
        <v>2.2454683999999996</v>
      </c>
      <c r="H45" s="74" t="s">
        <v>243</v>
      </c>
      <c r="I45" s="75"/>
    </row>
    <row r="46" spans="1:9">
      <c r="A46" s="70"/>
      <c r="B46" s="81" t="s">
        <v>246</v>
      </c>
      <c r="C46" s="79" t="s">
        <v>204</v>
      </c>
      <c r="D46" s="73">
        <f>D110*$G$110/(10^6)</f>
        <v>2.1815639999999998</v>
      </c>
      <c r="E46" s="73">
        <f t="shared" ref="E46:F46" si="24">E110*$G$110/(10^6)</f>
        <v>3.7775999999999999E-3</v>
      </c>
      <c r="F46" s="73">
        <f t="shared" si="24"/>
        <v>6.2960000000000007E-5</v>
      </c>
      <c r="G46" s="69">
        <f>D46+(E46*$K$5)+(F46*$K$7)</f>
        <v>2.3115763999999999</v>
      </c>
      <c r="H46" s="74" t="s">
        <v>243</v>
      </c>
      <c r="I46" s="75"/>
    </row>
    <row r="47" spans="1:9">
      <c r="A47" s="67"/>
      <c r="B47" s="80" t="s">
        <v>248</v>
      </c>
      <c r="C47" s="79"/>
      <c r="D47" s="73"/>
      <c r="E47" s="73"/>
      <c r="F47" s="73"/>
      <c r="G47" s="69"/>
      <c r="H47" s="74"/>
      <c r="I47" s="75"/>
    </row>
    <row r="48" spans="1:9">
      <c r="A48" s="67"/>
      <c r="B48" s="81" t="s">
        <v>242</v>
      </c>
      <c r="C48" s="79" t="s">
        <v>204</v>
      </c>
      <c r="D48" s="73">
        <f>D112*$G$112/(10^6)</f>
        <v>2.1815639999999998</v>
      </c>
      <c r="E48" s="73">
        <f t="shared" ref="E48:F48" si="25">E112*$G$112/(10^6)</f>
        <v>4.4072E-3</v>
      </c>
      <c r="F48" s="73">
        <f t="shared" si="25"/>
        <v>1.2592000000000001E-5</v>
      </c>
      <c r="G48" s="69">
        <f>D48+(E48*$K$5)+(F48*$K$7)</f>
        <v>2.3171168799999999</v>
      </c>
      <c r="H48" s="74" t="s">
        <v>243</v>
      </c>
      <c r="I48" s="75"/>
    </row>
    <row r="49" spans="1:10">
      <c r="A49" s="70"/>
      <c r="B49" s="81" t="s">
        <v>244</v>
      </c>
      <c r="C49" s="79" t="s">
        <v>204</v>
      </c>
      <c r="D49" s="73">
        <f>D113*$G$113/(10^6)</f>
        <v>2.1815639999999998</v>
      </c>
      <c r="E49" s="73">
        <f t="shared" ref="E49:F49" si="26">E113*$G$113/(10^6)</f>
        <v>5.3516000000000006E-3</v>
      </c>
      <c r="F49" s="73">
        <f t="shared" si="26"/>
        <v>1.2592000000000001E-5</v>
      </c>
      <c r="G49" s="69">
        <f>D49+(E49*$K$5)+(F49*$K$7)</f>
        <v>2.3454488799999997</v>
      </c>
      <c r="H49" s="74" t="s">
        <v>243</v>
      </c>
      <c r="I49" s="75"/>
    </row>
    <row r="50" spans="1:10">
      <c r="A50" s="70"/>
      <c r="B50" s="81" t="s">
        <v>245</v>
      </c>
      <c r="C50" s="79" t="s">
        <v>204</v>
      </c>
      <c r="D50" s="73">
        <f>D114*$G$114/(10^6)</f>
        <v>2.1815639999999998</v>
      </c>
      <c r="E50" s="73">
        <f t="shared" ref="E50:F50" si="27">E114*$G$114/(10^6)</f>
        <v>4.0924000000000004E-3</v>
      </c>
      <c r="F50" s="73">
        <f t="shared" si="27"/>
        <v>1.2592000000000001E-5</v>
      </c>
      <c r="G50" s="69">
        <f>D50+(E50*$K$5)+(F50*$K$7)</f>
        <v>2.3076728799999997</v>
      </c>
      <c r="H50" s="74" t="s">
        <v>243</v>
      </c>
      <c r="I50" s="75"/>
    </row>
    <row r="51" spans="1:10">
      <c r="A51" s="70"/>
      <c r="B51" s="81" t="s">
        <v>246</v>
      </c>
      <c r="C51" s="79" t="s">
        <v>204</v>
      </c>
      <c r="D51" s="73">
        <f>D115*$G$115/(10^6)</f>
        <v>2.1815639999999998</v>
      </c>
      <c r="E51" s="73">
        <f t="shared" ref="E51" si="28">E115*$G$115/(10^6)</f>
        <v>5.6663999999999994E-3</v>
      </c>
      <c r="F51" s="73">
        <f>F115*$G$115/(10^6)</f>
        <v>1.2592000000000001E-5</v>
      </c>
      <c r="G51" s="69">
        <f>D51+(E51*$K$5)+(F51*$K$7)</f>
        <v>2.35489288</v>
      </c>
      <c r="H51" s="74" t="s">
        <v>243</v>
      </c>
      <c r="I51" s="75"/>
    </row>
    <row r="52" spans="1:10">
      <c r="A52" s="67" t="s">
        <v>249</v>
      </c>
      <c r="B52" s="81"/>
      <c r="C52" s="79"/>
      <c r="D52" s="73"/>
      <c r="E52" s="73"/>
      <c r="F52" s="73"/>
      <c r="G52" s="69"/>
      <c r="H52" s="74"/>
      <c r="I52" s="75"/>
    </row>
    <row r="53" spans="1:10" ht="42.75">
      <c r="A53" s="82"/>
      <c r="B53" s="83" t="s">
        <v>250</v>
      </c>
      <c r="C53" s="74" t="s">
        <v>51</v>
      </c>
      <c r="D53" s="73" t="s">
        <v>251</v>
      </c>
      <c r="E53" s="73" t="s">
        <v>251</v>
      </c>
      <c r="F53" s="73" t="s">
        <v>251</v>
      </c>
      <c r="G53" s="69">
        <v>0.49990000000000001</v>
      </c>
      <c r="H53" s="84" t="s">
        <v>252</v>
      </c>
      <c r="I53" s="75"/>
      <c r="J53" s="85"/>
    </row>
    <row r="54" spans="1:10">
      <c r="A54" s="86" t="s">
        <v>253</v>
      </c>
      <c r="B54" s="83"/>
      <c r="C54" s="74"/>
      <c r="D54" s="73"/>
      <c r="E54" s="73"/>
      <c r="F54" s="73"/>
      <c r="G54" s="69"/>
      <c r="H54" s="84"/>
      <c r="I54" s="75"/>
    </row>
    <row r="55" spans="1:10">
      <c r="A55" s="86"/>
      <c r="B55" s="83" t="s">
        <v>254</v>
      </c>
      <c r="C55" s="74" t="s">
        <v>37</v>
      </c>
      <c r="D55" s="73" t="s">
        <v>251</v>
      </c>
      <c r="E55" s="73" t="s">
        <v>251</v>
      </c>
      <c r="F55" s="73" t="s">
        <v>251</v>
      </c>
      <c r="G55" s="69">
        <v>1760</v>
      </c>
      <c r="H55" s="84" t="s">
        <v>255</v>
      </c>
      <c r="I55" s="75"/>
    </row>
    <row r="56" spans="1:10">
      <c r="A56" s="82"/>
      <c r="B56" s="83" t="s">
        <v>256</v>
      </c>
      <c r="C56" s="74" t="s">
        <v>37</v>
      </c>
      <c r="D56" s="73" t="s">
        <v>251</v>
      </c>
      <c r="E56" s="73" t="s">
        <v>251</v>
      </c>
      <c r="F56" s="73" t="s">
        <v>251</v>
      </c>
      <c r="G56" s="69">
        <v>677</v>
      </c>
      <c r="H56" s="84" t="s">
        <v>255</v>
      </c>
      <c r="I56" s="75"/>
    </row>
    <row r="57" spans="1:10">
      <c r="A57" s="82"/>
      <c r="B57" s="83" t="s">
        <v>257</v>
      </c>
      <c r="C57" s="74" t="s">
        <v>37</v>
      </c>
      <c r="D57" s="73" t="s">
        <v>251</v>
      </c>
      <c r="E57" s="73" t="s">
        <v>251</v>
      </c>
      <c r="F57" s="73" t="s">
        <v>251</v>
      </c>
      <c r="G57" s="69">
        <v>3170</v>
      </c>
      <c r="H57" s="84" t="s">
        <v>255</v>
      </c>
      <c r="I57" s="75"/>
    </row>
    <row r="58" spans="1:10">
      <c r="A58" s="82"/>
      <c r="B58" s="83" t="s">
        <v>258</v>
      </c>
      <c r="C58" s="74" t="s">
        <v>37</v>
      </c>
      <c r="D58" s="73" t="s">
        <v>251</v>
      </c>
      <c r="E58" s="73" t="s">
        <v>251</v>
      </c>
      <c r="F58" s="73" t="s">
        <v>251</v>
      </c>
      <c r="G58" s="69">
        <v>1120</v>
      </c>
      <c r="H58" s="84" t="s">
        <v>255</v>
      </c>
      <c r="I58" s="75"/>
    </row>
    <row r="59" spans="1:10">
      <c r="A59" s="82"/>
      <c r="B59" s="83" t="s">
        <v>259</v>
      </c>
      <c r="C59" s="74" t="s">
        <v>37</v>
      </c>
      <c r="D59" s="73" t="s">
        <v>251</v>
      </c>
      <c r="E59" s="73" t="s">
        <v>251</v>
      </c>
      <c r="F59" s="73" t="s">
        <v>251</v>
      </c>
      <c r="G59" s="69">
        <v>1300</v>
      </c>
      <c r="H59" s="84" t="s">
        <v>255</v>
      </c>
      <c r="I59" s="75"/>
    </row>
    <row r="60" spans="1:10">
      <c r="A60" s="82"/>
      <c r="B60" s="83" t="s">
        <v>260</v>
      </c>
      <c r="C60" s="74" t="s">
        <v>37</v>
      </c>
      <c r="D60" s="73" t="s">
        <v>251</v>
      </c>
      <c r="E60" s="73" t="s">
        <v>251</v>
      </c>
      <c r="F60" s="73" t="s">
        <v>251</v>
      </c>
      <c r="G60" s="69">
        <v>328</v>
      </c>
      <c r="H60" s="84" t="s">
        <v>255</v>
      </c>
      <c r="I60" s="75"/>
    </row>
    <row r="61" spans="1:10">
      <c r="A61" s="82"/>
      <c r="B61" s="83" t="s">
        <v>261</v>
      </c>
      <c r="C61" s="74" t="s">
        <v>37</v>
      </c>
      <c r="D61" s="73" t="s">
        <v>251</v>
      </c>
      <c r="E61" s="73" t="s">
        <v>251</v>
      </c>
      <c r="F61" s="73" t="s">
        <v>251</v>
      </c>
      <c r="G61" s="69">
        <v>4800</v>
      </c>
      <c r="H61" s="84" t="s">
        <v>255</v>
      </c>
      <c r="I61" s="75"/>
    </row>
    <row r="62" spans="1:10">
      <c r="A62" s="87"/>
      <c r="B62" s="88"/>
      <c r="C62" s="89"/>
      <c r="D62" s="90"/>
      <c r="E62" s="90"/>
      <c r="F62" s="90"/>
      <c r="G62" s="91"/>
      <c r="H62" s="92"/>
      <c r="I62" s="75"/>
    </row>
    <row r="63" spans="1:10">
      <c r="A63" s="62" t="s">
        <v>262</v>
      </c>
      <c r="B63" s="93"/>
      <c r="C63" s="76"/>
      <c r="D63" s="90"/>
      <c r="E63" s="94" t="s">
        <v>263</v>
      </c>
      <c r="F63" s="90"/>
      <c r="G63" s="91"/>
      <c r="H63" s="89"/>
      <c r="I63" s="75"/>
    </row>
    <row r="64" spans="1:10">
      <c r="B64" s="93"/>
      <c r="C64" s="76"/>
      <c r="D64" s="90"/>
      <c r="E64" s="90"/>
      <c r="F64" s="90"/>
      <c r="G64" s="91"/>
      <c r="H64" s="89"/>
      <c r="I64" s="75"/>
    </row>
    <row r="65" spans="1:12" s="100" customFormat="1">
      <c r="A65" s="95" t="s">
        <v>193</v>
      </c>
      <c r="B65" s="96"/>
      <c r="C65" s="96"/>
      <c r="D65" s="97"/>
      <c r="E65" s="98"/>
      <c r="F65" s="97"/>
      <c r="G65" s="99"/>
    </row>
    <row r="66" spans="1:12">
      <c r="D66" s="101"/>
      <c r="E66" s="102" t="s">
        <v>264</v>
      </c>
      <c r="F66" s="102"/>
      <c r="G66" s="103" t="s">
        <v>265</v>
      </c>
    </row>
    <row r="67" spans="1:12" ht="14.25" customHeight="1">
      <c r="B67" s="72"/>
      <c r="C67" s="71"/>
      <c r="D67" s="282" t="s">
        <v>266</v>
      </c>
      <c r="E67" s="282"/>
      <c r="F67" s="282"/>
      <c r="G67" s="105" t="s">
        <v>267</v>
      </c>
    </row>
    <row r="68" spans="1:12">
      <c r="B68" s="72"/>
      <c r="C68" s="71" t="s">
        <v>268</v>
      </c>
      <c r="D68" s="104" t="s">
        <v>192</v>
      </c>
      <c r="E68" s="71" t="s">
        <v>198</v>
      </c>
      <c r="F68" s="71" t="s">
        <v>200</v>
      </c>
      <c r="G68" s="105" t="s">
        <v>269</v>
      </c>
    </row>
    <row r="69" spans="1:12">
      <c r="B69" s="72" t="s">
        <v>195</v>
      </c>
      <c r="C69" s="71" t="s">
        <v>196</v>
      </c>
      <c r="D69" s="106">
        <v>56100</v>
      </c>
      <c r="E69" s="107">
        <v>1</v>
      </c>
      <c r="F69" s="107">
        <v>0.1</v>
      </c>
      <c r="G69" s="105">
        <v>1.02</v>
      </c>
      <c r="H69" s="62" t="s">
        <v>270</v>
      </c>
    </row>
    <row r="70" spans="1:12">
      <c r="B70" s="72" t="s">
        <v>201</v>
      </c>
      <c r="C70" s="71" t="s">
        <v>37</v>
      </c>
      <c r="D70" s="106">
        <v>101000</v>
      </c>
      <c r="E70" s="107">
        <v>1</v>
      </c>
      <c r="F70" s="107">
        <v>1.5</v>
      </c>
      <c r="G70" s="105">
        <v>10.47</v>
      </c>
    </row>
    <row r="71" spans="1:12">
      <c r="B71" s="72" t="s">
        <v>271</v>
      </c>
      <c r="C71" s="71" t="s">
        <v>204</v>
      </c>
      <c r="D71" s="106">
        <v>77400</v>
      </c>
      <c r="E71" s="107">
        <v>3</v>
      </c>
      <c r="F71" s="107">
        <v>0.6</v>
      </c>
      <c r="G71" s="105">
        <v>41.468972149500026</v>
      </c>
      <c r="H71" s="62" t="s">
        <v>272</v>
      </c>
      <c r="K71" s="76"/>
      <c r="L71" s="108"/>
    </row>
    <row r="72" spans="1:12">
      <c r="B72" s="72" t="s">
        <v>273</v>
      </c>
      <c r="C72" s="71" t="s">
        <v>204</v>
      </c>
      <c r="D72" s="106">
        <v>77400</v>
      </c>
      <c r="E72" s="107">
        <v>3</v>
      </c>
      <c r="F72" s="107">
        <v>0.6</v>
      </c>
      <c r="G72" s="105">
        <v>41.800259702100021</v>
      </c>
      <c r="H72" s="62" t="s">
        <v>272</v>
      </c>
      <c r="K72" s="76"/>
      <c r="L72" s="108"/>
    </row>
    <row r="73" spans="1:12">
      <c r="B73" s="72" t="s">
        <v>209</v>
      </c>
      <c r="C73" s="71" t="s">
        <v>204</v>
      </c>
      <c r="D73" s="106">
        <v>74100</v>
      </c>
      <c r="E73" s="107">
        <v>3</v>
      </c>
      <c r="F73" s="107">
        <v>0.6</v>
      </c>
      <c r="G73" s="105">
        <v>36.42</v>
      </c>
    </row>
    <row r="74" spans="1:12">
      <c r="B74" s="72" t="s">
        <v>210</v>
      </c>
      <c r="C74" s="71" t="s">
        <v>37</v>
      </c>
      <c r="D74" s="106">
        <v>98300</v>
      </c>
      <c r="E74" s="107">
        <v>1</v>
      </c>
      <c r="F74" s="107">
        <v>1.5</v>
      </c>
      <c r="G74" s="105">
        <v>31.4</v>
      </c>
    </row>
    <row r="75" spans="1:12">
      <c r="B75" s="109" t="s">
        <v>211</v>
      </c>
      <c r="C75" s="107" t="s">
        <v>37</v>
      </c>
      <c r="D75" s="106">
        <v>96100</v>
      </c>
      <c r="E75" s="107">
        <v>1</v>
      </c>
      <c r="F75" s="107">
        <v>1.5</v>
      </c>
      <c r="G75" s="105">
        <v>26.37</v>
      </c>
    </row>
    <row r="76" spans="1:12">
      <c r="B76" s="72" t="s">
        <v>214</v>
      </c>
      <c r="C76" s="71" t="s">
        <v>204</v>
      </c>
      <c r="D76" s="106">
        <v>71500</v>
      </c>
      <c r="E76" s="107">
        <v>3</v>
      </c>
      <c r="F76" s="107">
        <v>0.6</v>
      </c>
      <c r="G76" s="105">
        <v>34.53</v>
      </c>
    </row>
    <row r="77" spans="1:12">
      <c r="B77" s="72" t="s">
        <v>216</v>
      </c>
      <c r="C77" s="71" t="s">
        <v>204</v>
      </c>
      <c r="D77" s="106">
        <v>63100</v>
      </c>
      <c r="E77" s="107">
        <v>1</v>
      </c>
      <c r="F77" s="107">
        <v>0.1</v>
      </c>
      <c r="G77" s="105">
        <v>26.62</v>
      </c>
    </row>
    <row r="78" spans="1:12">
      <c r="B78" s="72" t="s">
        <v>219</v>
      </c>
      <c r="C78" s="71" t="s">
        <v>204</v>
      </c>
      <c r="D78" s="106">
        <v>69300</v>
      </c>
      <c r="E78" s="107">
        <v>3</v>
      </c>
      <c r="F78" s="107">
        <v>0.6</v>
      </c>
      <c r="G78" s="105">
        <f>G90</f>
        <v>31.48</v>
      </c>
    </row>
    <row r="79" spans="1:12">
      <c r="B79" s="72" t="s">
        <v>274</v>
      </c>
      <c r="C79" s="71" t="s">
        <v>37</v>
      </c>
      <c r="D79" s="106">
        <v>112000</v>
      </c>
      <c r="E79" s="107">
        <v>30</v>
      </c>
      <c r="F79" s="107">
        <v>4</v>
      </c>
      <c r="G79" s="105">
        <v>15.99</v>
      </c>
    </row>
    <row r="80" spans="1:12">
      <c r="B80" s="72" t="s">
        <v>275</v>
      </c>
      <c r="C80" s="71"/>
      <c r="D80" s="106"/>
      <c r="E80" s="107"/>
      <c r="F80" s="107"/>
      <c r="G80" s="105"/>
    </row>
    <row r="81" spans="1:8">
      <c r="B81" s="72" t="s">
        <v>221</v>
      </c>
      <c r="C81" s="71" t="s">
        <v>37</v>
      </c>
      <c r="D81" s="106">
        <v>100000</v>
      </c>
      <c r="E81" s="107">
        <v>30</v>
      </c>
      <c r="F81" s="107">
        <v>4</v>
      </c>
      <c r="G81" s="105">
        <v>7.53</v>
      </c>
    </row>
    <row r="82" spans="1:8">
      <c r="B82" s="72" t="s">
        <v>222</v>
      </c>
      <c r="C82" s="71" t="s">
        <v>37</v>
      </c>
      <c r="D82" s="106">
        <v>100000</v>
      </c>
      <c r="E82" s="107">
        <v>30</v>
      </c>
      <c r="F82" s="107">
        <v>4</v>
      </c>
      <c r="G82" s="105">
        <v>18.53</v>
      </c>
    </row>
    <row r="83" spans="1:8">
      <c r="B83" s="72" t="s">
        <v>223</v>
      </c>
      <c r="C83" s="71" t="s">
        <v>37</v>
      </c>
      <c r="D83" s="106">
        <v>100000</v>
      </c>
      <c r="E83" s="107">
        <v>30</v>
      </c>
      <c r="F83" s="107">
        <v>4</v>
      </c>
      <c r="G83" s="105">
        <v>16.78</v>
      </c>
    </row>
    <row r="84" spans="1:8" ht="15.75">
      <c r="B84" s="72" t="s">
        <v>224</v>
      </c>
      <c r="C84" s="71" t="s">
        <v>276</v>
      </c>
      <c r="D84" s="106">
        <v>54600</v>
      </c>
      <c r="E84" s="107">
        <v>1</v>
      </c>
      <c r="F84" s="107">
        <v>0.1</v>
      </c>
      <c r="G84" s="105">
        <v>20.93</v>
      </c>
    </row>
    <row r="85" spans="1:8">
      <c r="D85" s="101"/>
      <c r="E85" s="101"/>
      <c r="F85" s="101"/>
      <c r="G85" s="103"/>
    </row>
    <row r="86" spans="1:8" s="100" customFormat="1">
      <c r="A86" s="95" t="s">
        <v>230</v>
      </c>
      <c r="B86" s="96"/>
      <c r="C86" s="96"/>
      <c r="D86" s="97"/>
      <c r="E86" s="98"/>
      <c r="F86" s="97"/>
      <c r="G86" s="99"/>
    </row>
    <row r="87" spans="1:8">
      <c r="D87" s="283" t="s">
        <v>264</v>
      </c>
      <c r="E87" s="283"/>
      <c r="F87" s="283"/>
      <c r="G87" s="103" t="s">
        <v>265</v>
      </c>
    </row>
    <row r="88" spans="1:8">
      <c r="B88" s="72"/>
      <c r="C88" s="70"/>
      <c r="D88" s="284" t="s">
        <v>266</v>
      </c>
      <c r="E88" s="285"/>
      <c r="F88" s="286"/>
      <c r="G88" s="105" t="s">
        <v>267</v>
      </c>
    </row>
    <row r="89" spans="1:8">
      <c r="B89" s="72"/>
      <c r="C89" s="79" t="s">
        <v>268</v>
      </c>
      <c r="D89" s="71" t="s">
        <v>192</v>
      </c>
      <c r="E89" s="104" t="s">
        <v>198</v>
      </c>
      <c r="F89" s="71" t="s">
        <v>200</v>
      </c>
      <c r="G89" s="105" t="s">
        <v>269</v>
      </c>
    </row>
    <row r="90" spans="1:8">
      <c r="B90" s="72" t="s">
        <v>231</v>
      </c>
      <c r="C90" s="79" t="s">
        <v>204</v>
      </c>
      <c r="D90" s="71">
        <v>69300</v>
      </c>
      <c r="E90" s="110">
        <v>33</v>
      </c>
      <c r="F90" s="71">
        <v>3.2</v>
      </c>
      <c r="G90" s="105">
        <v>31.48</v>
      </c>
      <c r="H90" s="62" t="s">
        <v>277</v>
      </c>
    </row>
    <row r="91" spans="1:8">
      <c r="B91" s="72" t="s">
        <v>278</v>
      </c>
      <c r="C91" s="79" t="s">
        <v>204</v>
      </c>
      <c r="D91" s="71">
        <v>69300</v>
      </c>
      <c r="E91" s="110">
        <v>25</v>
      </c>
      <c r="F91" s="71">
        <v>8</v>
      </c>
      <c r="G91" s="105">
        <v>31.48</v>
      </c>
    </row>
    <row r="92" spans="1:8">
      <c r="B92" s="72" t="s">
        <v>234</v>
      </c>
      <c r="C92" s="79" t="s">
        <v>204</v>
      </c>
      <c r="D92" s="71">
        <v>69300</v>
      </c>
      <c r="E92" s="110">
        <v>3.8</v>
      </c>
      <c r="F92" s="71">
        <v>5.7</v>
      </c>
      <c r="G92" s="105">
        <v>31.48</v>
      </c>
    </row>
    <row r="93" spans="1:8">
      <c r="B93" s="72" t="s">
        <v>235</v>
      </c>
      <c r="C93" s="79" t="s">
        <v>204</v>
      </c>
      <c r="D93" s="71">
        <v>74100</v>
      </c>
      <c r="E93" s="110">
        <v>3.9</v>
      </c>
      <c r="F93" s="71">
        <v>3.9</v>
      </c>
      <c r="G93" s="105">
        <f>G73</f>
        <v>36.42</v>
      </c>
    </row>
    <row r="94" spans="1:8">
      <c r="B94" s="72" t="s">
        <v>236</v>
      </c>
      <c r="C94" s="79" t="s">
        <v>37</v>
      </c>
      <c r="D94" s="71">
        <v>56100</v>
      </c>
      <c r="E94" s="110">
        <v>92</v>
      </c>
      <c r="F94" s="71">
        <v>3</v>
      </c>
      <c r="G94" s="105">
        <v>37.9</v>
      </c>
      <c r="H94" s="62" t="s">
        <v>272</v>
      </c>
    </row>
    <row r="95" spans="1:8">
      <c r="B95" s="72" t="s">
        <v>238</v>
      </c>
      <c r="C95" s="79" t="s">
        <v>204</v>
      </c>
      <c r="D95" s="71">
        <v>63100</v>
      </c>
      <c r="E95" s="110">
        <v>62</v>
      </c>
      <c r="F95" s="71">
        <v>0.2</v>
      </c>
      <c r="G95" s="105">
        <f>G77</f>
        <v>26.62</v>
      </c>
    </row>
    <row r="96" spans="1:8">
      <c r="D96" s="101"/>
      <c r="E96" s="101"/>
      <c r="F96" s="101"/>
    </row>
    <row r="97" spans="1:7" s="100" customFormat="1">
      <c r="A97" s="95" t="s">
        <v>279</v>
      </c>
      <c r="B97" s="96"/>
      <c r="C97" s="96"/>
      <c r="D97" s="97"/>
      <c r="E97" s="98"/>
      <c r="F97" s="97"/>
      <c r="G97" s="99"/>
    </row>
    <row r="98" spans="1:7">
      <c r="D98" s="283" t="s">
        <v>264</v>
      </c>
      <c r="E98" s="283"/>
      <c r="F98" s="283"/>
      <c r="G98" s="103" t="s">
        <v>265</v>
      </c>
    </row>
    <row r="99" spans="1:7">
      <c r="B99" s="72"/>
      <c r="C99" s="70"/>
      <c r="D99" s="284" t="s">
        <v>266</v>
      </c>
      <c r="E99" s="285"/>
      <c r="F99" s="286"/>
      <c r="G99" s="105" t="s">
        <v>267</v>
      </c>
    </row>
    <row r="100" spans="1:7">
      <c r="B100" s="72"/>
      <c r="C100" s="79" t="s">
        <v>268</v>
      </c>
      <c r="D100" s="71" t="s">
        <v>192</v>
      </c>
      <c r="E100" s="104" t="s">
        <v>198</v>
      </c>
      <c r="F100" s="71" t="s">
        <v>200</v>
      </c>
      <c r="G100" s="105" t="s">
        <v>269</v>
      </c>
    </row>
    <row r="101" spans="1:7">
      <c r="B101" s="80" t="s">
        <v>241</v>
      </c>
      <c r="C101" s="79"/>
      <c r="D101" s="71"/>
      <c r="E101" s="110"/>
      <c r="F101" s="71"/>
      <c r="G101" s="105"/>
    </row>
    <row r="102" spans="1:7">
      <c r="B102" s="81" t="s">
        <v>242</v>
      </c>
      <c r="C102" s="79" t="s">
        <v>204</v>
      </c>
      <c r="D102" s="71">
        <v>74100</v>
      </c>
      <c r="E102" s="110">
        <v>4.1500000000000004</v>
      </c>
      <c r="F102" s="71">
        <v>28.6</v>
      </c>
      <c r="G102" s="105">
        <v>36.42</v>
      </c>
    </row>
    <row r="103" spans="1:7">
      <c r="B103" s="81" t="s">
        <v>244</v>
      </c>
      <c r="C103" s="79" t="s">
        <v>204</v>
      </c>
      <c r="D103" s="71">
        <v>74100</v>
      </c>
      <c r="E103" s="110">
        <v>4.1500000000000004</v>
      </c>
      <c r="F103" s="71">
        <v>28.6</v>
      </c>
      <c r="G103" s="105">
        <v>36.42</v>
      </c>
    </row>
    <row r="104" spans="1:7">
      <c r="B104" s="81" t="s">
        <v>245</v>
      </c>
      <c r="C104" s="79" t="s">
        <v>204</v>
      </c>
      <c r="D104" s="71">
        <v>74100</v>
      </c>
      <c r="E104" s="110">
        <v>4.1500000000000004</v>
      </c>
      <c r="F104" s="71">
        <v>28.6</v>
      </c>
      <c r="G104" s="105">
        <v>36.42</v>
      </c>
    </row>
    <row r="105" spans="1:7">
      <c r="B105" s="81" t="s">
        <v>246</v>
      </c>
      <c r="C105" s="79" t="s">
        <v>204</v>
      </c>
      <c r="D105" s="71">
        <v>74100</v>
      </c>
      <c r="E105" s="110">
        <v>4.1500000000000004</v>
      </c>
      <c r="F105" s="71">
        <v>28.6</v>
      </c>
      <c r="G105" s="105">
        <v>36.42</v>
      </c>
    </row>
    <row r="106" spans="1:7">
      <c r="B106" s="80" t="s">
        <v>247</v>
      </c>
      <c r="C106" s="79"/>
      <c r="D106" s="71"/>
      <c r="E106" s="110"/>
      <c r="F106" s="71"/>
      <c r="G106" s="105"/>
    </row>
    <row r="107" spans="1:7">
      <c r="B107" s="81" t="s">
        <v>242</v>
      </c>
      <c r="C107" s="79" t="s">
        <v>204</v>
      </c>
      <c r="D107" s="111">
        <v>69300</v>
      </c>
      <c r="E107" s="111">
        <v>80</v>
      </c>
      <c r="F107" s="111">
        <v>2</v>
      </c>
      <c r="G107" s="105">
        <v>31.48</v>
      </c>
    </row>
    <row r="108" spans="1:7">
      <c r="B108" s="81" t="s">
        <v>244</v>
      </c>
      <c r="C108" s="79" t="s">
        <v>204</v>
      </c>
      <c r="D108" s="111">
        <v>69300</v>
      </c>
      <c r="E108" s="111"/>
      <c r="F108" s="111"/>
      <c r="G108" s="105">
        <v>31.48</v>
      </c>
    </row>
    <row r="109" spans="1:7">
      <c r="B109" s="81" t="s">
        <v>245</v>
      </c>
      <c r="C109" s="79" t="s">
        <v>204</v>
      </c>
      <c r="D109" s="111">
        <v>69300</v>
      </c>
      <c r="E109" s="111">
        <v>50</v>
      </c>
      <c r="F109" s="111">
        <v>2</v>
      </c>
      <c r="G109" s="105">
        <v>31.48</v>
      </c>
    </row>
    <row r="110" spans="1:7">
      <c r="B110" s="81" t="s">
        <v>246</v>
      </c>
      <c r="C110" s="79" t="s">
        <v>204</v>
      </c>
      <c r="D110" s="111">
        <v>69300</v>
      </c>
      <c r="E110" s="111">
        <v>120</v>
      </c>
      <c r="F110" s="111">
        <v>2</v>
      </c>
      <c r="G110" s="105">
        <v>31.48</v>
      </c>
    </row>
    <row r="111" spans="1:7">
      <c r="B111" s="80" t="s">
        <v>248</v>
      </c>
      <c r="C111" s="70"/>
      <c r="D111" s="112"/>
      <c r="E111" s="112"/>
      <c r="F111" s="112"/>
      <c r="G111" s="113"/>
    </row>
    <row r="112" spans="1:7">
      <c r="B112" s="81" t="s">
        <v>242</v>
      </c>
      <c r="C112" s="79" t="s">
        <v>204</v>
      </c>
      <c r="D112" s="111">
        <v>69300</v>
      </c>
      <c r="E112" s="111">
        <v>140</v>
      </c>
      <c r="F112" s="111">
        <v>0.4</v>
      </c>
      <c r="G112" s="105">
        <v>31.48</v>
      </c>
    </row>
    <row r="113" spans="2:7">
      <c r="B113" s="81" t="s">
        <v>244</v>
      </c>
      <c r="C113" s="79" t="s">
        <v>204</v>
      </c>
      <c r="D113" s="111">
        <v>69300</v>
      </c>
      <c r="E113" s="111">
        <v>170</v>
      </c>
      <c r="F113" s="111">
        <v>0.4</v>
      </c>
      <c r="G113" s="105">
        <v>31.48</v>
      </c>
    </row>
    <row r="114" spans="2:7">
      <c r="B114" s="81" t="s">
        <v>245</v>
      </c>
      <c r="C114" s="79" t="s">
        <v>204</v>
      </c>
      <c r="D114" s="111">
        <v>69300</v>
      </c>
      <c r="E114" s="111">
        <v>130</v>
      </c>
      <c r="F114" s="111">
        <v>0.4</v>
      </c>
      <c r="G114" s="105">
        <v>31.48</v>
      </c>
    </row>
    <row r="115" spans="2:7">
      <c r="B115" s="81" t="s">
        <v>246</v>
      </c>
      <c r="C115" s="79" t="s">
        <v>204</v>
      </c>
      <c r="D115" s="111">
        <v>69300</v>
      </c>
      <c r="E115" s="111">
        <v>180</v>
      </c>
      <c r="F115" s="111">
        <v>0.4</v>
      </c>
      <c r="G115" s="105">
        <v>31.48</v>
      </c>
    </row>
    <row r="116" spans="2:7">
      <c r="D116" s="101"/>
      <c r="E116" s="101"/>
      <c r="F116" s="101"/>
    </row>
    <row r="117" spans="2:7">
      <c r="D117" s="101"/>
      <c r="E117" s="101"/>
      <c r="F117" s="101"/>
    </row>
    <row r="118" spans="2:7">
      <c r="D118" s="101"/>
      <c r="E118" s="101"/>
      <c r="F118" s="101"/>
    </row>
    <row r="119" spans="2:7">
      <c r="D119" s="101"/>
      <c r="E119" s="101"/>
      <c r="F119" s="101"/>
    </row>
    <row r="120" spans="2:7">
      <c r="D120" s="101"/>
      <c r="E120" s="101"/>
      <c r="F120" s="101"/>
    </row>
    <row r="121" spans="2:7">
      <c r="D121" s="101"/>
      <c r="E121" s="101"/>
      <c r="F121" s="101"/>
    </row>
    <row r="122" spans="2:7">
      <c r="D122" s="101"/>
      <c r="E122" s="101"/>
      <c r="F122" s="101"/>
    </row>
    <row r="123" spans="2:7">
      <c r="D123" s="101"/>
      <c r="E123" s="101"/>
      <c r="F123" s="101"/>
    </row>
    <row r="124" spans="2:7">
      <c r="D124" s="101"/>
      <c r="E124" s="101"/>
      <c r="F124" s="101"/>
    </row>
    <row r="125" spans="2:7">
      <c r="D125" s="101"/>
      <c r="E125" s="101"/>
      <c r="F125" s="101"/>
    </row>
    <row r="126" spans="2:7">
      <c r="D126" s="101"/>
      <c r="E126" s="101"/>
      <c r="F126" s="101"/>
    </row>
    <row r="127" spans="2:7">
      <c r="D127" s="101"/>
      <c r="E127" s="101"/>
      <c r="F127" s="101"/>
    </row>
    <row r="128" spans="2:7">
      <c r="D128" s="101"/>
      <c r="E128" s="101"/>
      <c r="F128" s="101"/>
    </row>
    <row r="129" spans="4:6">
      <c r="D129" s="101"/>
      <c r="E129" s="101"/>
      <c r="F129" s="101"/>
    </row>
    <row r="130" spans="4:6">
      <c r="D130" s="101"/>
      <c r="E130" s="101"/>
      <c r="F130" s="101"/>
    </row>
    <row r="131" spans="4:6">
      <c r="D131" s="101"/>
      <c r="E131" s="101"/>
      <c r="F131" s="101"/>
    </row>
    <row r="132" spans="4:6">
      <c r="D132" s="101"/>
      <c r="E132" s="101"/>
      <c r="F132" s="101"/>
    </row>
    <row r="133" spans="4:6">
      <c r="D133" s="101"/>
      <c r="E133" s="101"/>
      <c r="F133" s="101"/>
    </row>
    <row r="134" spans="4:6">
      <c r="D134" s="101"/>
      <c r="E134" s="101"/>
      <c r="F134" s="101"/>
    </row>
    <row r="135" spans="4:6">
      <c r="D135" s="101"/>
      <c r="E135" s="101"/>
      <c r="F135" s="101"/>
    </row>
    <row r="136" spans="4:6">
      <c r="D136" s="101"/>
      <c r="E136" s="101"/>
      <c r="F136" s="101"/>
    </row>
    <row r="137" spans="4:6">
      <c r="D137" s="101"/>
      <c r="E137" s="101"/>
      <c r="F137" s="101"/>
    </row>
    <row r="138" spans="4:6">
      <c r="D138" s="101"/>
      <c r="E138" s="101"/>
      <c r="F138" s="101"/>
    </row>
    <row r="139" spans="4:6">
      <c r="D139" s="101"/>
      <c r="E139" s="101"/>
      <c r="F139" s="101"/>
    </row>
    <row r="140" spans="4:6">
      <c r="D140" s="101"/>
      <c r="E140" s="101"/>
      <c r="F140" s="101"/>
    </row>
    <row r="141" spans="4:6">
      <c r="D141" s="101"/>
      <c r="E141" s="101"/>
      <c r="F141" s="101"/>
    </row>
    <row r="142" spans="4:6">
      <c r="D142" s="101"/>
      <c r="E142" s="101"/>
      <c r="F142" s="101"/>
    </row>
    <row r="143" spans="4:6">
      <c r="D143" s="101"/>
      <c r="E143" s="101"/>
      <c r="F143" s="101"/>
    </row>
    <row r="144" spans="4:6">
      <c r="D144" s="101"/>
      <c r="E144" s="101"/>
      <c r="F144" s="101"/>
    </row>
    <row r="145" spans="4:6">
      <c r="D145" s="101"/>
      <c r="E145" s="101"/>
      <c r="F145" s="101"/>
    </row>
    <row r="146" spans="4:6">
      <c r="D146" s="101"/>
      <c r="E146" s="101"/>
      <c r="F146" s="101"/>
    </row>
    <row r="147" spans="4:6">
      <c r="D147" s="101"/>
      <c r="E147" s="101"/>
      <c r="F147" s="101"/>
    </row>
    <row r="148" spans="4:6">
      <c r="D148" s="101"/>
      <c r="E148" s="101"/>
      <c r="F148" s="101"/>
    </row>
    <row r="149" spans="4:6">
      <c r="D149" s="101"/>
      <c r="E149" s="101"/>
      <c r="F149" s="101"/>
    </row>
    <row r="150" spans="4:6">
      <c r="D150" s="101"/>
      <c r="E150" s="101"/>
      <c r="F150" s="101"/>
    </row>
    <row r="151" spans="4:6">
      <c r="D151" s="101"/>
      <c r="E151" s="101"/>
      <c r="F151" s="101"/>
    </row>
    <row r="152" spans="4:6">
      <c r="D152" s="101"/>
      <c r="E152" s="101"/>
      <c r="F152" s="101"/>
    </row>
    <row r="153" spans="4:6">
      <c r="D153" s="101"/>
      <c r="E153" s="101"/>
      <c r="F153" s="101"/>
    </row>
    <row r="154" spans="4:6">
      <c r="D154" s="101"/>
      <c r="E154" s="101"/>
      <c r="F154" s="101"/>
    </row>
    <row r="155" spans="4:6">
      <c r="D155" s="101"/>
      <c r="E155" s="101"/>
      <c r="F155" s="101"/>
    </row>
    <row r="156" spans="4:6">
      <c r="D156" s="101"/>
      <c r="E156" s="101"/>
      <c r="F156" s="101"/>
    </row>
    <row r="157" spans="4:6">
      <c r="D157" s="101"/>
      <c r="E157" s="101"/>
      <c r="F157" s="101"/>
    </row>
    <row r="158" spans="4:6">
      <c r="D158" s="101"/>
      <c r="E158" s="101"/>
      <c r="F158" s="101"/>
    </row>
    <row r="159" spans="4:6">
      <c r="D159" s="101"/>
      <c r="E159" s="101"/>
      <c r="F159" s="101"/>
    </row>
    <row r="160" spans="4:6">
      <c r="D160" s="101"/>
      <c r="E160" s="101"/>
      <c r="F160" s="101"/>
    </row>
    <row r="161" spans="4:6">
      <c r="D161" s="101"/>
      <c r="E161" s="101"/>
      <c r="F161" s="101"/>
    </row>
    <row r="162" spans="4:6">
      <c r="D162" s="101"/>
      <c r="E162" s="101"/>
      <c r="F162" s="101"/>
    </row>
    <row r="163" spans="4:6">
      <c r="D163" s="101"/>
      <c r="E163" s="101"/>
      <c r="F163" s="101"/>
    </row>
    <row r="164" spans="4:6">
      <c r="D164" s="101"/>
      <c r="E164" s="101"/>
      <c r="F164" s="101"/>
    </row>
    <row r="165" spans="4:6">
      <c r="D165" s="101"/>
      <c r="E165" s="101"/>
      <c r="F165" s="101"/>
    </row>
    <row r="166" spans="4:6">
      <c r="D166" s="101"/>
      <c r="E166" s="101"/>
      <c r="F166" s="101"/>
    </row>
    <row r="167" spans="4:6">
      <c r="D167" s="101"/>
      <c r="E167" s="101"/>
      <c r="F167" s="101"/>
    </row>
    <row r="168" spans="4:6">
      <c r="D168" s="101"/>
      <c r="E168" s="101"/>
      <c r="F168" s="101"/>
    </row>
    <row r="169" spans="4:6">
      <c r="D169" s="101"/>
      <c r="E169" s="101"/>
      <c r="F169" s="101"/>
    </row>
    <row r="170" spans="4:6">
      <c r="D170" s="101"/>
      <c r="E170" s="101"/>
      <c r="F170" s="101"/>
    </row>
    <row r="171" spans="4:6">
      <c r="D171" s="101"/>
      <c r="E171" s="101"/>
      <c r="F171" s="101"/>
    </row>
    <row r="172" spans="4:6">
      <c r="D172" s="101"/>
      <c r="E172" s="101"/>
      <c r="F172" s="101"/>
    </row>
    <row r="173" spans="4:6">
      <c r="D173" s="101"/>
      <c r="E173" s="101"/>
      <c r="F173" s="101"/>
    </row>
    <row r="174" spans="4:6">
      <c r="D174" s="101"/>
      <c r="E174" s="101"/>
      <c r="F174" s="101"/>
    </row>
    <row r="175" spans="4:6">
      <c r="D175" s="101"/>
      <c r="E175" s="101"/>
      <c r="F175" s="101"/>
    </row>
    <row r="176" spans="4:6">
      <c r="D176" s="101"/>
      <c r="E176" s="101"/>
      <c r="F176" s="101"/>
    </row>
    <row r="177" spans="4:6">
      <c r="D177" s="101"/>
      <c r="E177" s="101"/>
      <c r="F177" s="101"/>
    </row>
    <row r="178" spans="4:6">
      <c r="D178" s="101"/>
      <c r="E178" s="101"/>
      <c r="F178" s="101"/>
    </row>
    <row r="179" spans="4:6">
      <c r="D179" s="101"/>
      <c r="E179" s="101"/>
      <c r="F179" s="101"/>
    </row>
    <row r="180" spans="4:6">
      <c r="D180" s="101"/>
      <c r="E180" s="101"/>
      <c r="F180" s="101"/>
    </row>
    <row r="181" spans="4:6">
      <c r="D181" s="101"/>
      <c r="E181" s="101"/>
      <c r="F181" s="101"/>
    </row>
    <row r="182" spans="4:6">
      <c r="D182" s="101"/>
      <c r="E182" s="101"/>
      <c r="F182" s="101"/>
    </row>
    <row r="183" spans="4:6">
      <c r="D183" s="101"/>
      <c r="E183" s="101"/>
      <c r="F183" s="101"/>
    </row>
    <row r="184" spans="4:6">
      <c r="D184" s="101"/>
      <c r="E184" s="101"/>
      <c r="F184" s="101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8fd10d-82db-4106-8c5b-83cd3e4ad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89CDA5892614FBD5176687F996656" ma:contentTypeVersion="16" ma:contentTypeDescription="Create a new document." ma:contentTypeScope="" ma:versionID="224aee30ab98573123b2948b9eb4fbbf">
  <xsd:schema xmlns:xsd="http://www.w3.org/2001/XMLSchema" xmlns:xs="http://www.w3.org/2001/XMLSchema" xmlns:p="http://schemas.microsoft.com/office/2006/metadata/properties" xmlns:ns3="7b8fd10d-82db-4106-8c5b-83cd3e4ad2c7" xmlns:ns4="abcb2651-95fa-414f-a10c-971ab93c7c80" targetNamespace="http://schemas.microsoft.com/office/2006/metadata/properties" ma:root="true" ma:fieldsID="35e8a1d91f3affbad42a72f8f9e048d5" ns3:_="" ns4:_="">
    <xsd:import namespace="7b8fd10d-82db-4106-8c5b-83cd3e4ad2c7"/>
    <xsd:import namespace="abcb2651-95fa-414f-a10c-971ab93c7c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fd10d-82db-4106-8c5b-83cd3e4ad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b2651-95fa-414f-a10c-971ab93c7c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33C5A-34C9-41CF-9AB8-07ABD4839EE8}">
  <ds:schemaRefs>
    <ds:schemaRef ds:uri="http://schemas.microsoft.com/office/2006/metadata/properties"/>
    <ds:schemaRef ds:uri="http://schemas.microsoft.com/office/infopath/2007/PartnerControls"/>
    <ds:schemaRef ds:uri="7b8fd10d-82db-4106-8c5b-83cd3e4ad2c7"/>
  </ds:schemaRefs>
</ds:datastoreItem>
</file>

<file path=customXml/itemProps2.xml><?xml version="1.0" encoding="utf-8"?>
<ds:datastoreItem xmlns:ds="http://schemas.openxmlformats.org/officeDocument/2006/customXml" ds:itemID="{D7B1A4E4-5374-4A28-AFAE-9E2859F6D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2AE26-E6D0-4F6B-8269-CB6F368CF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fd10d-82db-4106-8c5b-83cd3e4ad2c7"/>
    <ds:schemaRef ds:uri="abcb2651-95fa-414f-a10c-971ab93c7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3</vt:i4>
      </vt:variant>
    </vt:vector>
  </HeadingPairs>
  <TitlesOfParts>
    <vt:vector size="9" baseType="lpstr">
      <vt:lpstr>สรุปการคำนวณ ปี 2567</vt:lpstr>
      <vt:lpstr>CH4จากบ่อบำบัดไม่เติมอากาศ </vt:lpstr>
      <vt:lpstr>CH4จากseptic tank</vt:lpstr>
      <vt:lpstr>สรุปการคำนวณ ปีฐาน</vt:lpstr>
      <vt:lpstr>CH4จากseptic tank ปีฐาน</vt:lpstr>
      <vt:lpstr>EF TGO AR5</vt:lpstr>
      <vt:lpstr>'EF TGO AR5'!Print_Area</vt:lpstr>
      <vt:lpstr>'สรุปการคำนวณ ปี 2567'!Print_Area</vt:lpstr>
      <vt:lpstr>'สรุปการคำนวณ ปีฐาน'!Print_Area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thada</dc:creator>
  <cp:keywords/>
  <dc:description/>
  <cp:lastModifiedBy>TDS</cp:lastModifiedBy>
  <cp:revision/>
  <cp:lastPrinted>2025-05-30T03:44:48Z</cp:lastPrinted>
  <dcterms:created xsi:type="dcterms:W3CDTF">2015-02-17T07:08:20Z</dcterms:created>
  <dcterms:modified xsi:type="dcterms:W3CDTF">2025-07-14T03:30:34Z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0x010100FB289CDA5892614FBD5176687F996656</vt:lpwstr>
  </property>
</Properties>
</file>